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DP1" sheetId="1" r:id="rId1"/>
    <sheet name="DP2" sheetId="2" r:id="rId2"/>
    <sheet name="DP3" sheetId="3" r:id="rId3"/>
    <sheet name="DP4" sheetId="4" r:id="rId4"/>
    <sheet name="DP5" sheetId="5" r:id="rId5"/>
    <sheet name="DP6" sheetId="6" r:id="rId6"/>
    <sheet name="DP7" sheetId="7" r:id="rId7"/>
    <sheet name="DP8" sheetId="8" r:id="rId8"/>
    <sheet name="SP1" sheetId="9" r:id="rId9"/>
    <sheet name="SP2" sheetId="10" r:id="rId10"/>
    <sheet name="SP3" sheetId="11" r:id="rId11"/>
    <sheet name="ZP1" sheetId="12" r:id="rId12"/>
    <sheet name="ZP2" sheetId="13" r:id="rId13"/>
    <sheet name="ZP3" sheetId="14" r:id="rId14"/>
    <sheet name="Zálohy" sheetId="15" r:id="rId15"/>
  </sheets>
  <definedNames>
    <definedName name="_xlnm.Print_Area" localSheetId="0">'DP1'!$A$1:$J$52</definedName>
    <definedName name="_xlnm.Print_Area" localSheetId="1">'DP2'!$A$1:$J$60</definedName>
    <definedName name="_xlnm.Print_Area" localSheetId="2">'DP3'!$A$1:$K$51</definedName>
    <definedName name="_xlnm.Print_Area" localSheetId="3">'DP4'!$A$1:$E$55</definedName>
    <definedName name="_xlnm.Print_Area" localSheetId="4">'DP5'!$A$1:$F$49</definedName>
    <definedName name="_xlnm.Print_Area" localSheetId="5">'DP6'!$A$1:$D$57</definedName>
    <definedName name="_xlnm.Print_Area" localSheetId="6">'DP7'!$A$1:$D$62</definedName>
    <definedName name="_xlnm.Print_Area" localSheetId="7">'DP8'!$A$1:$G$56</definedName>
    <definedName name="_xlnm.Print_Area" localSheetId="14">'Zálohy'!$A$1:$D$29</definedName>
    <definedName name="_xlnm.Print_Area" localSheetId="11">'ZP1'!$A$1:$E$47</definedName>
  </definedNames>
  <calcPr fullCalcOnLoad="1"/>
</workbook>
</file>

<file path=xl/sharedStrings.xml><?xml version="1.0" encoding="utf-8"?>
<sst xmlns="http://schemas.openxmlformats.org/spreadsheetml/2006/main" count="765" uniqueCount="641">
  <si>
    <t>výdělečně činných.</t>
  </si>
  <si>
    <t xml:space="preserve">Vzhledem k tomu, že jsem v roce 2000 nedosáhl/a zákonem stanoveného příjmu pro povinnou účast na </t>
  </si>
  <si>
    <t>důchodovém pojištění osob samostatně výdělečně činných, přihlašuji se k této účasti dnem podání přehledu.</t>
  </si>
  <si>
    <t xml:space="preserve">               z moci úřední</t>
  </si>
  <si>
    <t>04 Toto daňové přiznání zpracoval a předkládá daňový poradce na základě plné moci</t>
  </si>
  <si>
    <t>05 V tomto zdaňovacím období jsem měl příjmy za zdrojů v zahraničí</t>
  </si>
  <si>
    <t>( zákon číslo 586/1992 Sb., o daních z příjmů, ve znění pozdějších předpisů - dále jen "zákon" )</t>
  </si>
  <si>
    <t>06 Příjmení</t>
  </si>
  <si>
    <t>09 Jméno</t>
  </si>
  <si>
    <t>12 Obec</t>
  </si>
  <si>
    <t>15 PSČ</t>
  </si>
  <si>
    <t>Řádky 19 až 22 vyplňte pouze v případě, že adresa k poslednímu dni kalendářního roku, za který se daň vyměřuje, je rozdílná od adresy v den podání přiznání.</t>
  </si>
  <si>
    <t>19 Obec</t>
  </si>
  <si>
    <t>Řádky 23 až 28 vyplňte pouze v případě, že nemáte bydliště (trvalý pobyt) na území ČR</t>
  </si>
  <si>
    <t>23 Obec</t>
  </si>
  <si>
    <t>26 PSČ</t>
  </si>
  <si>
    <t>Řádky 29 až 34 vyplňte pouze v případě, že nemáte bydliště (trvalý pobyt) na území ČR</t>
  </si>
  <si>
    <t>29 Obec</t>
  </si>
  <si>
    <t>32 PSČ</t>
  </si>
  <si>
    <t>ÚDAJE KE ZJIŠTĚNÍ NÁROKU NA UPLATNĚNÍ NEZDANITELNÉ ČÁSTI ZÁKLADU DANĚ PODLE § 15 ZÁKONA</t>
  </si>
  <si>
    <t xml:space="preserve">35 Pobíral jsem k 1.1. zdaňovacího období starobní důchod ze sociálního zabezpečení     </t>
  </si>
  <si>
    <t>36 Roční výše starobního důchodu za zdaňovacím období</t>
  </si>
  <si>
    <t>38 Byl jsem držitelem průkazu ZTP-P ve zdaňovacím období</t>
  </si>
  <si>
    <t>39 Ve zdaňovacím období jsem se soustavně připravoval na budoucí povolání</t>
  </si>
  <si>
    <t xml:space="preserve">    §15 odst 1 písm g) zákona</t>
  </si>
  <si>
    <t>10 Titul</t>
  </si>
  <si>
    <t>Odpovídající částky uplatníte v 8. oddíle</t>
  </si>
  <si>
    <t>1. ODDÍL - Údaje o poplatníkovi</t>
  </si>
  <si>
    <t>13 Ulice</t>
  </si>
  <si>
    <t>16 Telefon</t>
  </si>
  <si>
    <t>20 Ulice</t>
  </si>
  <si>
    <t>24 Ulice</t>
  </si>
  <si>
    <t>27 Telefon</t>
  </si>
  <si>
    <t>30 Ulice</t>
  </si>
  <si>
    <t>33 Telefon</t>
  </si>
  <si>
    <t>07 Dřívější příjmení</t>
  </si>
  <si>
    <t>11 Číslo občanského průkazu</t>
  </si>
  <si>
    <t>17 Fax</t>
  </si>
  <si>
    <t>28 Fax</t>
  </si>
  <si>
    <t>34 Fax</t>
  </si>
  <si>
    <t>Datum podání přiznání</t>
  </si>
  <si>
    <t>21 Číslo domu</t>
  </si>
  <si>
    <t>ano/ne</t>
  </si>
  <si>
    <t>14 Číslo domu</t>
  </si>
  <si>
    <t>18 Stát</t>
  </si>
  <si>
    <t>25 Číslo domu</t>
  </si>
  <si>
    <t>31 Číslo domu</t>
  </si>
  <si>
    <t>( Kč)</t>
  </si>
  <si>
    <t>ne</t>
  </si>
  <si>
    <t>TYP :</t>
  </si>
  <si>
    <t>08 státní příslušnost</t>
  </si>
  <si>
    <t>22 PSČ</t>
  </si>
  <si>
    <t>počet měsíců</t>
  </si>
  <si>
    <t>ano</t>
  </si>
  <si>
    <t>B</t>
  </si>
  <si>
    <t>40 Příjmení, jméno, titul</t>
  </si>
  <si>
    <t>44 Počet kalendářních měsíců ve zdaňovacím období (kalendářním roce), po které</t>
  </si>
  <si>
    <t xml:space="preserve">     manželka(manžel) žila (žil) s poplatníkem v domácnosti</t>
  </si>
  <si>
    <t>Tabulka č. 1</t>
  </si>
  <si>
    <t>V tabulce č.1 uveďte počet kalendářních měsíců, po které uplatňujete nezdanitelnou část základu daně na vyživované dítě. Zde se uvedou děti, na které za stejné</t>
  </si>
  <si>
    <t>období kalendářního roku neuplatnil nárok na nezdanitelné částky ze základu daně jiný poplatník. Ve sloupci č. 5 (kód) uveďte pro každé dítě jednu z možností</t>
  </si>
  <si>
    <t>označených A,B1,B2 nebo B3 uvedených v "Poučení", pokud je budete uplatňovat jako vyživované.</t>
  </si>
  <si>
    <t>V 2. oddílu uveďte souhrn příjmů ze závislé činnosti a funkční požitky za zdaňovací období od všech zaměstnavatelů ( od tuzemských zaměstnavatelů i od zahraničních</t>
  </si>
  <si>
    <t>zaměstnavatelů). V tomto oddíle uveďte i příjmy ze zaměstnání u zahraničních zastupitelských úřadů v České republice. Údaje k vyplnění 2. oddílu zjistíte z dokladu</t>
  </si>
  <si>
    <t>Potvrzení" o zdanitelných příjmech ze závislé činnosti a funkčních požitků a o sražených zálohách na daň za příslušné zdaňovací období od jednotlivých</t>
  </si>
  <si>
    <t>zaměstnavatelů. Tento doklad je povinen vyhotovit zaměstnavatel na základě Vaší žádosti, a tento doklad (fotokopie) je povinnou přílohou tohoto daňového přiznání.</t>
  </si>
  <si>
    <t>45 Úhrn příjmů od všech zaměstnavatelů</t>
  </si>
  <si>
    <t>46 Úhrn sraženého pojistného od všech zaměstnavatelů</t>
  </si>
  <si>
    <t>51 Druh činnosti z nichž jsem dosáhl za zdaňovací období nejvyšších příjmů</t>
  </si>
  <si>
    <t>52 Kód mezinárodní klasifikace</t>
  </si>
  <si>
    <t>Vyplňte v případě, že zaměstnáváte osoby se změněnou pracovní schopností.</t>
  </si>
  <si>
    <t>66 a) průměrný roční přepočtený stav zaměstnanců</t>
  </si>
  <si>
    <t xml:space="preserve">   se změněnou pracovní schopností</t>
  </si>
  <si>
    <t>xxxx</t>
  </si>
  <si>
    <t>ÚDAJE O DĚTECH ŽIJÍCÍCH V DOMÁCNOSTI</t>
  </si>
  <si>
    <t>Příjmení, jméno</t>
  </si>
  <si>
    <t>Celkem</t>
  </si>
  <si>
    <t>2. ODDÍL - § 6 - Příjmy ze závislé činnosti a funkční požitky</t>
  </si>
  <si>
    <t>3. ODDÍL - § 7 - Příjmy z podnikání a jiné samostatně výdělečné činnosti</t>
  </si>
  <si>
    <t>xxx</t>
  </si>
  <si>
    <t xml:space="preserve">          Rodné číslo</t>
  </si>
  <si>
    <t>xxxxxxxxxxxxxxxxx</t>
  </si>
  <si>
    <t xml:space="preserve">             poplatník</t>
  </si>
  <si>
    <t>41 Rodné číslo</t>
  </si>
  <si>
    <t>Počet měsíců</t>
  </si>
  <si>
    <t xml:space="preserve">             Vyplní v Kč</t>
  </si>
  <si>
    <t>se ZTP-P</t>
  </si>
  <si>
    <t>Kód</t>
  </si>
  <si>
    <t>Pokud nejste společníkem veřejné obchodní společnosti nebo komplementářem komanditní společnosti, řádek 67 proškrtněte</t>
  </si>
  <si>
    <t>Pro poplatníky účtující v soustavě jednoduchého účetnictví a pro poplatníky, kteří nejsou účetní jednotkou</t>
  </si>
  <si>
    <t>Tabulka č. 3</t>
  </si>
  <si>
    <t>Vyplňte pouze v případě jste-li účetní jednotkou</t>
  </si>
  <si>
    <t>Majetek</t>
  </si>
  <si>
    <t>Nehmotný investiční majetek</t>
  </si>
  <si>
    <t>Hmotný investiční majetek</t>
  </si>
  <si>
    <t>Zásoby</t>
  </si>
  <si>
    <t>Pohledávky</t>
  </si>
  <si>
    <t>Peníze a ceniny</t>
  </si>
  <si>
    <t>Bankovní účty</t>
  </si>
  <si>
    <t>Majetkové cenné papíry a vklady</t>
  </si>
  <si>
    <t>Ostatní finanční majetek</t>
  </si>
  <si>
    <t>Daňové identifikační číslo veřejné obchodní společnosti, kde jste společníkem, nebo komanditní společnosti,</t>
  </si>
  <si>
    <t>kde jste komplementářem, a výše Vašeho podílu v procentech</t>
  </si>
  <si>
    <t>Druh podnikání nebo jiné samostatné výdělečné činnosti</t>
  </si>
  <si>
    <t>Úhrn</t>
  </si>
  <si>
    <t>Příjmy</t>
  </si>
  <si>
    <t>Příjmy za více zdaňovacích období</t>
  </si>
  <si>
    <t>Výdaje</t>
  </si>
  <si>
    <t>Jedna část příjmů za více zdaňovacích období snížená o jednu část</t>
  </si>
  <si>
    <t>výdajů připadající na příjmy za více zdaňovacích období</t>
  </si>
  <si>
    <t>Úhrn řádků (68-71+74)</t>
  </si>
  <si>
    <t xml:space="preserve">Dílčí základ daně připadající na příjmy podle § 7 zákona, případně </t>
  </si>
  <si>
    <t>upravený o částku uvedenou na řádku 76 (75-76) je větší než nula</t>
  </si>
  <si>
    <t>Ztráta připadající na příjmy podle § 7 zákona, případně upravená</t>
  </si>
  <si>
    <t>o částku uvedenou na řádku 76 (75-76) je menší než nula</t>
  </si>
  <si>
    <t>Rodné číslo</t>
  </si>
  <si>
    <t>Příjmy (Kč)</t>
  </si>
  <si>
    <t>poplatník</t>
  </si>
  <si>
    <t>Výkaz o majetku a závazcích</t>
  </si>
  <si>
    <t>na začátku zdaňovacího období</t>
  </si>
  <si>
    <t>DIČ</t>
  </si>
  <si>
    <t>Výdaje (Kč)</t>
  </si>
  <si>
    <t>Vyplní</t>
  </si>
  <si>
    <t>na konci zdaňovacího období</t>
  </si>
  <si>
    <t>%</t>
  </si>
  <si>
    <t>Opravné položky k nabytému majetku ( aktivní )</t>
  </si>
  <si>
    <t>Závazky</t>
  </si>
  <si>
    <t>Rezervy</t>
  </si>
  <si>
    <t>Úvěry</t>
  </si>
  <si>
    <t>Opravné položky k nabytému majetku ( pasivní )</t>
  </si>
  <si>
    <t>Prodej zboží,výrobků a služeb</t>
  </si>
  <si>
    <t>Ostatní příjmy</t>
  </si>
  <si>
    <t>Uzávěrková úprava příjmů</t>
  </si>
  <si>
    <t>Příjmy celkem</t>
  </si>
  <si>
    <t>Rozdíl příjmů a výdajů</t>
  </si>
  <si>
    <t>Příjmy ze zdrojů v tuzemsku a zahraničí</t>
  </si>
  <si>
    <t>Hospodářský výsledek ( zisk ) před zdaněním</t>
  </si>
  <si>
    <t>Hospodářský výsledek ( ztráta ) před zdaněním</t>
  </si>
  <si>
    <t>Příjmy, které nejsou předmětem daně nebo jsou od daně osvobozeny,</t>
  </si>
  <si>
    <t>pokud jsou zahrnuty do hospodářského výsledku</t>
  </si>
  <si>
    <t>Zbývající části příjmů dosažených za více zdaňovacích období</t>
  </si>
  <si>
    <t>snížené o část výdajů</t>
  </si>
  <si>
    <t>Kladný úhrn řádků (82-85-86-89) je větší</t>
  </si>
  <si>
    <t>Kladný úhrn z řádku 90 upravený o podíl připadající</t>
  </si>
  <si>
    <t>na spolupracující osoby</t>
  </si>
  <si>
    <t>Záporný úhrn řádků (83+85+86) je menší</t>
  </si>
  <si>
    <t>než nula nebo (82-85-86) je menší než nula</t>
  </si>
  <si>
    <t>Záporný úhrn z řádku 92 upravený o podíl připadající</t>
  </si>
  <si>
    <t>Váš podíl jako společníka veřejné obchodní společnosti</t>
  </si>
  <si>
    <t>nebo komplementáře komanditní společnosti</t>
  </si>
  <si>
    <t>Váš podíl jako spolupracující osoby</t>
  </si>
  <si>
    <t>Dílčí základ daně připadající na příjmy dle § 7 zákona (řádek 90</t>
  </si>
  <si>
    <t>je menší než nula</t>
  </si>
  <si>
    <t>Dílčí základ daně připadající na příjmy podle § 8 zákona</t>
  </si>
  <si>
    <t>Pro poplatníky účtující v soustavě podvojného účetnictví</t>
  </si>
  <si>
    <t>4. ODDÍL - § 8 - Příjmy z kapitálového majetku</t>
  </si>
  <si>
    <t>Na začátku zdaňovacího období</t>
  </si>
  <si>
    <t>Výkaz příjmů a výdajů</t>
  </si>
  <si>
    <t>Nákup materiálu a zboží</t>
  </si>
  <si>
    <t>Mzdy</t>
  </si>
  <si>
    <t>Platby pojistného</t>
  </si>
  <si>
    <t>Provozní režie</t>
  </si>
  <si>
    <t>Uzávěrková úprava výdajů</t>
  </si>
  <si>
    <t>Výdaje celkem</t>
  </si>
  <si>
    <t xml:space="preserve">                                            Vyplní v Kč</t>
  </si>
  <si>
    <t>Na konci zdaňovacího období</t>
  </si>
  <si>
    <t>Tabulka č.4</t>
  </si>
  <si>
    <t xml:space="preserve">          Úhrn kladných rozdílů jednotlivých příjmů</t>
  </si>
  <si>
    <t>Pokud uplatňujete výdaje procentem z příjmu (20 %), uveďte kód "p". V opačném případě sloupec "Kód" proškrtněte</t>
  </si>
  <si>
    <t>Pokud jste dosáhl příjmů z bezpodílového spoluvlastnictví uveďte kód "b". V opačném případě "Kód" proškrtněte</t>
  </si>
  <si>
    <t>Příjmy dle § 9 zákona</t>
  </si>
  <si>
    <t>Výdaje dle § 9 zákona</t>
  </si>
  <si>
    <t>Dílčí základ daně připadající na příjmy podle § 9 zákona</t>
  </si>
  <si>
    <t>(101-103) větší než nula</t>
  </si>
  <si>
    <t>Ztráta připadající na příjmy podle § 9 zákona</t>
  </si>
  <si>
    <t>(101-103) menší než nula</t>
  </si>
  <si>
    <t>Druh příjmů podle § 10 odst. 1 zákona</t>
  </si>
  <si>
    <t>Výdaje ( maximálně do výše příjmů )</t>
  </si>
  <si>
    <t xml:space="preserve">Dílčí základ daně připadající na příjmy podle § 10 zákona </t>
  </si>
  <si>
    <t>5. ODDÍL - § 9 - Příjmy z pronájmu</t>
  </si>
  <si>
    <t>6. ODDÍL - § 10 - Ostatní příjmy</t>
  </si>
  <si>
    <t>xxxxxxx</t>
  </si>
  <si>
    <t>Rodné číslo :</t>
  </si>
  <si>
    <t xml:space="preserve">                 Vyplní poplatník v Kč</t>
  </si>
  <si>
    <t>Rozdíl</t>
  </si>
  <si>
    <t>131 a)</t>
  </si>
  <si>
    <t>131 b)</t>
  </si>
  <si>
    <t>132 a)</t>
  </si>
  <si>
    <t>132 b)</t>
  </si>
  <si>
    <t>Částky uvedené v § 23 odst. 4, které se nezahrnují</t>
  </si>
  <si>
    <t>do základu daně</t>
  </si>
  <si>
    <t>odst. 8 a odst. 9 zákona zvyšující základ daně ( snižující ztrátu )</t>
  </si>
  <si>
    <t>Částky uvedené v § 23 odst. 8 písm. b) zákona snižující základ daně</t>
  </si>
  <si>
    <t>( zvyšující ztrátu )</t>
  </si>
  <si>
    <t>je větší než nula</t>
  </si>
  <si>
    <t>Částka podle § 15 odst. 1</t>
  </si>
  <si>
    <t>písmeno b) zákona ( na vyživované dítě )</t>
  </si>
  <si>
    <t xml:space="preserve">písmeno b) zákona ( na vyživované dítě, které je držitelem ZTP-P ) </t>
  </si>
  <si>
    <t>písmeno c) zákona ( na manželku/manžela )</t>
  </si>
  <si>
    <t>písmeno c) ( na manželku/manžela, který je držitelem ZTP-P )</t>
  </si>
  <si>
    <t>písmeno d) zákona ( na poživatele část. invalidního důchodu )</t>
  </si>
  <si>
    <t>písmeno f) zákona ( na držitele průkazky ZTP-P )</t>
  </si>
  <si>
    <t>Částka podle § 15 odst. 8 zákona - hodnota daru</t>
  </si>
  <si>
    <t>Odčitatelná položka podle § 34 odst. 3 zákona</t>
  </si>
  <si>
    <t>Odčitatelná položka podle § 34 odst. 7 zákona</t>
  </si>
  <si>
    <t>Celkem nezdanitelné části základu daně a položky</t>
  </si>
  <si>
    <t>odčitatelné od základu daně</t>
  </si>
  <si>
    <t>(130+131+132+133+134+135+136+137+138+139+140)=141</t>
  </si>
  <si>
    <t>Základ daně snížený o nezdanitelné části základu daně a položky</t>
  </si>
  <si>
    <t>odčitatelné od základu daně (128-141)</t>
  </si>
  <si>
    <t>Základ daně zaokrouhlený na celé stovky korun dolů</t>
  </si>
  <si>
    <t>Daň podle § 16 zákona</t>
  </si>
  <si>
    <t xml:space="preserve">Úhrn zbývajících částí příjmů dosažených za více zdaňovacích </t>
  </si>
  <si>
    <t>období, snížený o příslušnou část výdajů, kromě příjmů vyňatých</t>
  </si>
  <si>
    <t xml:space="preserve">Daň ze zbývající části příjmů dosažených za více </t>
  </si>
  <si>
    <t>zdaňovacích období ( 145 násobeno 146 děleno stem )</t>
  </si>
  <si>
    <t>období, snížený o příslušnou část výdajů, na který je uplatňován</t>
  </si>
  <si>
    <t>zápočet daně zaplacené v zahraničí</t>
  </si>
  <si>
    <t>Poměrná část daně zaplacené v zahraničí z úhrnu zbývajících částí</t>
  </si>
  <si>
    <t>příjmů dosažených za více zdaňovacích období v souladu se smlouvou</t>
  </si>
  <si>
    <t>Procento úhrnu zbývajících částí příjmů</t>
  </si>
  <si>
    <t>uvedeno v procentech</t>
  </si>
  <si>
    <t>( 148 dělěno 146 násobeno stem )</t>
  </si>
  <si>
    <t>Z částky daně zaplacené v zahraničí lze maximálně započítat</t>
  </si>
  <si>
    <t xml:space="preserve">Daň ze zbývajících částí příjmů dosažených za více zdaňovacích </t>
  </si>
  <si>
    <t>období ( 149 maximálně však do výše 151 uznaná k zápočtu )</t>
  </si>
  <si>
    <t>Rozdíl řádků ( 155 - 156 )</t>
  </si>
  <si>
    <t>Daň po vynětí příjmů ze zdrojů v zahraničí</t>
  </si>
  <si>
    <t xml:space="preserve">Daň podle § 16 zákona nebo daň po případném vynětí příjmů </t>
  </si>
  <si>
    <t>ze zdrojů v zahraničí (144 nebo 159)</t>
  </si>
  <si>
    <t>Daň ze zbývajících částí příjmů dosažených za více</t>
  </si>
  <si>
    <t>zdaňovacích období (147 nebo 154)</t>
  </si>
  <si>
    <t xml:space="preserve">Daň včetně daně ze zbývajících částí příjmů dosažených </t>
  </si>
  <si>
    <t>za více zdaňovacích období (160+161)</t>
  </si>
  <si>
    <t>Slevy celkem § 35 odst. 1 zákona</t>
  </si>
  <si>
    <t>Daň po slevách (162-163)</t>
  </si>
  <si>
    <t>Daň po slevách (164)</t>
  </si>
  <si>
    <t>Úhrn příjmů ze zdrojů v zahraničí, u nichž se uplatní zápočet</t>
  </si>
  <si>
    <t>Daň zaplacená v zahraničí</t>
  </si>
  <si>
    <t>z příjmů uvedených na ř. 166</t>
  </si>
  <si>
    <t>Procento příjmů ze zdrojů v zahraničí</t>
  </si>
  <si>
    <t>Daň uznaná k zápočtu ( 167 maximálně však do výše 169 )</t>
  </si>
  <si>
    <t>13. ODDÍL - Daň celkem</t>
  </si>
  <si>
    <t>Daň po slevách (164) nebo daň po případném zápočtu daně</t>
  </si>
  <si>
    <t xml:space="preserve">poplatník </t>
  </si>
  <si>
    <t>177 a)</t>
  </si>
  <si>
    <t>177 b)</t>
  </si>
  <si>
    <t>181a)</t>
  </si>
  <si>
    <t>181b)</t>
  </si>
  <si>
    <t>Jste-li účetní jednotkou a účtujete v soustavě podvojného účetnictví, je povinnou přílohou jedenkrát výkaz zisků a ztrát a rozvaha.</t>
  </si>
  <si>
    <t>PROHLAŠUJI, ŽE VEŠKERÉ ÚDAJE A VYSVĚTLIVKY, KTERÉ JSEM UVEDLA / UVEDL, JSOU PRAVDIVÉ A ÚPLNÉ.</t>
  </si>
  <si>
    <t>JSEM SI VĚDOMA/VĚDOM PRÁVNÍCH NÁSLEDKU PŘÍPADNÉHO UVEDENÍ NEPRAVDIVÝCH NEBO NEÚPLNÝCH ÚDAJU.</t>
  </si>
  <si>
    <t>V</t>
  </si>
  <si>
    <t>Adresa bydliště-obec</t>
  </si>
  <si>
    <t>PSČ</t>
  </si>
  <si>
    <t>Poslední známá daňová povinnost</t>
  </si>
  <si>
    <t>Rozdíl řádků: kladný - daň se doměřuje (175 a 176)</t>
  </si>
  <si>
    <t>Rozdíl řádků: záporný - daň se snižuje (175 a 176)</t>
  </si>
  <si>
    <t>Datum zjištění důvodů pro podání dodatečného daňového přiznání</t>
  </si>
  <si>
    <t>Na zbývajících zálohách zaplaceno ( sraženo ) poplatníkem celkem</t>
  </si>
  <si>
    <t>Zaplaceno méně ( zbývá doplatit ) ( 175-179-180 )</t>
  </si>
  <si>
    <t>Zaplaceno více ( 175-179-180 )</t>
  </si>
  <si>
    <t>Uplatněné odpisy celkem</t>
  </si>
  <si>
    <t>Z toho odpisy nemovitostí</t>
  </si>
  <si>
    <t>Pohledávky, jejichž část lze uplatnit, podle Čl. V bodu 1. zákona č. 149</t>
  </si>
  <si>
    <t>/1995 Sb.jako výdaj ( náklad ) na dosažení, zajištění a udržení příjmů</t>
  </si>
  <si>
    <t>uvedených na řádku 184 ( 10 násobeno ř. 184 děleno stem )</t>
  </si>
  <si>
    <t>Z toho uplatněno podle Čl. V bodu 1. zákona č. 149/1995 Sb. jako výdaj</t>
  </si>
  <si>
    <t>( náklad ) na dosažení, zajištění a udržení příjmů</t>
  </si>
  <si>
    <t>Možno uplatnit podle Čl. V bodu 1. zákona č. 149/1995 Sb. jako výdaj</t>
  </si>
  <si>
    <t>( náklad ) na dosažení, zajištění a udržení příjmů v dalších letech</t>
  </si>
  <si>
    <t>14. ODDÍL - Placení daně</t>
  </si>
  <si>
    <t>Počet potrzení</t>
  </si>
  <si>
    <t>Doplňující údaje</t>
  </si>
  <si>
    <t xml:space="preserve">Titul </t>
  </si>
  <si>
    <t xml:space="preserve">Rodné číslo     </t>
  </si>
  <si>
    <t>Ulice</t>
  </si>
  <si>
    <t>Podpis zástupce</t>
  </si>
  <si>
    <t>Ostatní přílohy</t>
  </si>
  <si>
    <t>Číslo domu</t>
  </si>
  <si>
    <t>Než začnete vyplňovat tiskopis, přečtěte si, prosím, pokyny. Nevyplněné řádky proškrtněte!</t>
  </si>
  <si>
    <t>Finančnímu úřadu v, ve, pro,</t>
  </si>
  <si>
    <t>01 Daňové identifikační číslo</t>
  </si>
  <si>
    <t>02 Rodné číslo</t>
  </si>
  <si>
    <t>03 Daňové přiznání</t>
  </si>
  <si>
    <t>řádné</t>
  </si>
  <si>
    <t>k dani z příjmů fyzických osob</t>
  </si>
  <si>
    <t>PŘIZNÁNÍ</t>
  </si>
  <si>
    <t>Adresa bydliště (trvalého pobytu) v den podání přiznání</t>
  </si>
  <si>
    <t>Adresa bydliště (trvalého pobytu) k poslednímu dni kalendářního roku, za který se daň vyměřuje</t>
  </si>
  <si>
    <t>Adresa pobytu na území České republiky, kde se poplatník obvykle ve zdaňovacím období zdržoval</t>
  </si>
  <si>
    <t>37 Pobíral jsem ve zdaňovacím období</t>
  </si>
  <si>
    <t>ÚDAJE O MANŽELCE ( MANŽELOVI )</t>
  </si>
  <si>
    <t>finanční úřad</t>
  </si>
  <si>
    <t>48 Dílčí základ daně připadající na příjmy podle §6 zákona (45-46)</t>
  </si>
  <si>
    <t>49 Datum zahájení</t>
  </si>
  <si>
    <t>činnosti</t>
  </si>
  <si>
    <t>49a Datum přerušení</t>
  </si>
  <si>
    <t>50 Datum ukončení</t>
  </si>
  <si>
    <t>50a Datum obnovení</t>
  </si>
  <si>
    <t>66 b) průměrný roční přepočtený stav zaměstnanců se změ-</t>
  </si>
  <si>
    <t>něnou pracovní schopností s těžším zdravotním postižením</t>
  </si>
  <si>
    <t>43 Byla (byl) manželka (manžel) držitelem průkazu ZTP-P ve zdaňovacím</t>
  </si>
  <si>
    <t xml:space="preserve">      období (kalendářním roce)</t>
  </si>
  <si>
    <t>Pojistné (u výdajů v % z příjmů)</t>
  </si>
  <si>
    <t>Vyplní poplatník v Kč</t>
  </si>
  <si>
    <t xml:space="preserve"> Vyplní poplatník v Kč</t>
  </si>
  <si>
    <t>Výdaje za zdaňovací období</t>
  </si>
  <si>
    <t xml:space="preserve"> Příjmy za zdaňovací období</t>
  </si>
  <si>
    <t>Vyplní v Kč</t>
  </si>
  <si>
    <t>(sloupec 2-sloupec 3)</t>
  </si>
  <si>
    <t>7. ODDÍL - Základ daně a položky upravující základ daně, ztráta</t>
  </si>
  <si>
    <t>9. ODDÍL - Výpočet daně z příjmů dosažených za více zdaňovacích období</t>
  </si>
  <si>
    <t>8. ODDÍL - Nezdanitelné části základu daně, odčitatelné položky a daň celkem</t>
  </si>
  <si>
    <t>10. ODDÍL - Příjmy ze zdrojů v zahraničí - metoda vynětí s výhradou progrese</t>
  </si>
  <si>
    <t>11. ODDÍL - Daň po vynětí a po slevě</t>
  </si>
  <si>
    <t>12. ODDÍL - Příjmy ze zahraničí - metoda zápočtu daně zaplacené v zahraničí</t>
  </si>
  <si>
    <t>20 % z neuhrazené části pohledávek nebo cen pořízení pohledávek</t>
  </si>
  <si>
    <t>o správě daní a poplatků, ve znění pozdějších přepisů dne</t>
  </si>
  <si>
    <t>ke dni</t>
  </si>
  <si>
    <t>Podpis odpovědného pracovníka</t>
  </si>
  <si>
    <t>Povinnou přílohou daňového přiznání je:</t>
  </si>
  <si>
    <t xml:space="preserve">Příjmení a jméno      </t>
  </si>
  <si>
    <t>Telefon</t>
  </si>
  <si>
    <t>"Potvrzení" o zdanitelných příjmech ze závislé činnosti a funkčních požitků a o sražených zálohách na daň za příslušné zdaňovací období</t>
  </si>
  <si>
    <t>Potvrzení o poskytnutém úvěru na bytové potřeby a o výši úroků z tohoto úvěru</t>
  </si>
  <si>
    <t>Příloha k přiznání k dani z příjmů fyzických osob k výpočtu záloh.</t>
  </si>
  <si>
    <t xml:space="preserve">      k zastupování, která byla podána správci daně před uplynutím neprodloužené lhůty.</t>
  </si>
  <si>
    <t xml:space="preserve">    uvedenou v §15 odst.1 písm.c) zákona</t>
  </si>
  <si>
    <t>42 Výše vlastního příjmu mé manželky (mého manžela), žijící(ho) se mnou v domácnosti, přesáhla hranici</t>
  </si>
  <si>
    <t>Máte-li některý z druhů příjmů (jeden i více) uvedených v "Pokynech", uveďte ve sloupci 1 označení jedné z daných možností (A až F)</t>
  </si>
  <si>
    <t>Příjmy z kapitálového majetku dle § 8 zákona</t>
  </si>
  <si>
    <t>Čistý obrat (podle výpočtu z Výkazu zisků a ztrát dle Pokynů)</t>
  </si>
  <si>
    <t>než nula nebo (83+85+86+89) je větší než nula</t>
  </si>
  <si>
    <t>95) je větší než nula nebo (řádek 92 případně 93 upravený o podíly</t>
  </si>
  <si>
    <t xml:space="preserve"> uvedené v řádku 94 a na řádku 95) je větší než nula</t>
  </si>
  <si>
    <t>případně 91 upravený o vaše podíly uvedené v řádku 94 a na řádku</t>
  </si>
  <si>
    <t xml:space="preserve">Ztráta připadající na příjmy dle § 7 zákona (řádek 92 případně 93 </t>
  </si>
  <si>
    <t xml:space="preserve">upravený o podíly uvedené v řádku 94 a na řádku 95) je menší </t>
  </si>
  <si>
    <t>než nula nebo (řádek 90 případn 91 upravený o Vaše podíly</t>
  </si>
  <si>
    <t>uvedené v řádku 94 a na řádku 95) je menší než nula</t>
  </si>
  <si>
    <t>Dílčí základ daně podle § 6 (48) zákona</t>
  </si>
  <si>
    <t>Dílčí základ daně podle § 7 (80 nebo 96) zákona</t>
  </si>
  <si>
    <t>Ztráta z činností podle § 7 (81 nebo 97) zákona</t>
  </si>
  <si>
    <t>Dílčí základ daně podle § 8 (98) zákona</t>
  </si>
  <si>
    <t>Dílčí základ daně podle § 9 (109) zákona</t>
  </si>
  <si>
    <t>Ztráta činnosti podle § 9 (110) zákona</t>
  </si>
  <si>
    <t>Dílčí základ daně podle § 10 (113) zákona</t>
  </si>
  <si>
    <t>Základ daně (114+124)</t>
  </si>
  <si>
    <t>Uplatňovaná výše ztráty za předcházející zdaňovací období</t>
  </si>
  <si>
    <t>Úhrn řádků (115-116+117+118-119+120-121+122-123)</t>
  </si>
  <si>
    <t>Základ daně po odečtení ztrát za předcházející zdaňovací období</t>
  </si>
  <si>
    <t>(125-126)</t>
  </si>
  <si>
    <t>Ztráta (127) zaokrouhlená na celé Kč nahoru</t>
  </si>
  <si>
    <t>písmeno a) zákona ( základní nezdanitelná částka )</t>
  </si>
  <si>
    <t>písmeno e) zákona ( na poživatele plného invalidního důchodu )</t>
  </si>
  <si>
    <t>písmeno g) zákona ( studium )</t>
  </si>
  <si>
    <t>( 166 děleno /128-156/, násobeno stem )</t>
  </si>
  <si>
    <t>( 160 násobeno 168, děleno stem )</t>
  </si>
  <si>
    <t>zaplacené v zahraničí (172)</t>
  </si>
  <si>
    <t>Na zálohách daně z příjmů ze závislé činnosti sraženo zaměstna-</t>
  </si>
  <si>
    <t>vatelem celkem, daň sražená plátcem dle § 36 odst. 6 zákona</t>
  </si>
  <si>
    <t>podpis poplatníka (zástupce)</t>
  </si>
  <si>
    <t>Fax</t>
  </si>
  <si>
    <t>Evidenční číslo osvědčení</t>
  </si>
  <si>
    <t>VYPLNÍ FINANČNÍ ÚŘAD</t>
  </si>
  <si>
    <t>Za finanční úřad přiznanou daňovou povinnost a ztrátu vyměřil - dodatečně vyměřil podle § 46 odst. 5 zákona ČNR č. 337/1992 Sb.</t>
  </si>
  <si>
    <t>Formulář zpracovala ASPEKT HM s.r.o., daňová a účetní kancelář, Přemyslova 20, Kralupy, tel. 0205 /721 436</t>
  </si>
  <si>
    <t xml:space="preserve">                   za zdaňovací období ( kalendářní rok ) 2000</t>
  </si>
  <si>
    <t>otisk prezentačního razítka finančního úřadu</t>
  </si>
  <si>
    <t>Mfin 5405 vzor č.7</t>
  </si>
  <si>
    <t>Adresa zástupce pro doručování na území České republiky pro poplatníky s bydlištěm v zahraničí</t>
  </si>
  <si>
    <t>1) V případě, že jste cizí státní příslušník, který nemá občanský průkaz, uveďte evidenční číslo cestovního dokladu ( pasu ).</t>
  </si>
  <si>
    <t>ano/ne 2)</t>
  </si>
  <si>
    <t>37a) částečný invalidní důchod 3)</t>
  </si>
  <si>
    <t>37b) plný invalidní důchod 4)</t>
  </si>
  <si>
    <t>2) Zákon č. 589/92 Sb. o pojistném na sociální zabezpečení, ve znění pozdějších předpisů. Vyplňte i v případě pobíráte-li starobní důchod ze zahraničního pojištění stejného druhu.</t>
  </si>
  <si>
    <t>3) Řádek 37a) vyplňte i v případě, že došlo k souběhu nároků na starobní a částečný invalidní důchod.</t>
  </si>
  <si>
    <t>4) Řádek 37b) vyplňte i v případě, že pobíráte jiný důchod, u něhož jednou z podmínek přiznání je invalidita, došlo-li k souběhu nároků na starobní a invalidní důchod nebo jste podle zvláštních předpisů</t>
  </si>
  <si>
    <t>invalidníi, avšak vaše žádost byla zamítnuta z jiných důvodů neř proto, že nejste invalidní.</t>
  </si>
  <si>
    <t>Příjmy 5)</t>
  </si>
  <si>
    <t>5) Uveďte příjmy snížené o příjmy dosažené za více zdaňovacích období.</t>
  </si>
  <si>
    <t>6) Uveďte výdaje snížené o výdaje vztahující se k části příjmů dosažených za více zdaňovacích období.</t>
  </si>
  <si>
    <t>Výdaje připadající na příjmy za více zdaňovacích období</t>
  </si>
  <si>
    <t>Kód 7)</t>
  </si>
  <si>
    <t xml:space="preserve">7) Pokud jste uplatnil výdaje procentem z příjmů ( týká se pouze zemědělské výroby ) uveďte ve sloupci 5 (kód) písmeno "p". </t>
  </si>
  <si>
    <t>Částky uvedené v § 23 odst. 3, odst. 4 písm. b) zákona  - ztráta</t>
  </si>
  <si>
    <t>Další částky podle § 15 zákona</t>
  </si>
  <si>
    <t>Procento daně ze základu daně ( 144 dělěno 128 násobeno stem ) 9)</t>
  </si>
  <si>
    <t>( 147 násobeno 150, děleno stem )</t>
  </si>
  <si>
    <t>Rozdíl řádků 149-152 je větší než nula  10)</t>
  </si>
  <si>
    <t>období po zápočtu daně zaplacené v zahraničí ( 147 - 152 )  11)</t>
  </si>
  <si>
    <t>Základ daně nebo daňová ztráta ( 128 )</t>
  </si>
  <si>
    <t>Úhrn vyňatých příjmů ( základů daně a daňové ztráty )</t>
  </si>
  <si>
    <t>podlehajících zdanění v zahraničí   14)</t>
  </si>
  <si>
    <t>( 157 násobeno 158 děleno stem )    11)</t>
  </si>
  <si>
    <t>Procento daně ze základu daně ( 144 děleno, 155 násobeno stem )</t>
  </si>
  <si>
    <t>Z částky zaplacené v zahraničí lze maximálně započítat</t>
  </si>
  <si>
    <t>Rozdíl řádků (167-170) je větší než nula   12)</t>
  </si>
  <si>
    <t>Daň po zápočtu daně zaplacené v zahraničí ( 164-170 )   11)</t>
  </si>
  <si>
    <t>xxxxxx</t>
  </si>
  <si>
    <t>Zvýšení daně 13)</t>
  </si>
  <si>
    <r>
      <t>Daň celkem zaokrouhlená</t>
    </r>
    <r>
      <rPr>
        <b/>
        <sz val="8"/>
        <rFont val="Arial CE"/>
        <family val="2"/>
      </rPr>
      <t xml:space="preserve"> na celé koruny</t>
    </r>
    <r>
      <rPr>
        <sz val="8"/>
        <rFont val="Arial CE"/>
        <family val="0"/>
      </rPr>
      <t xml:space="preserve"> nahoru (173)</t>
    </r>
  </si>
  <si>
    <t>9) Jestliže takto zjištěné procento je menší než 15 %, použije se pro výpočet daně ze zbývající čási sazba daně ve výši 15 %.</t>
  </si>
  <si>
    <t>11) Pokud vám vyšlo záporné číslo, do řádku uveďte nulu.</t>
  </si>
  <si>
    <t>13) Zákon č. 337/1992 Sb., o správě daní a poplatků, ve znění pozdějších předpisů.</t>
  </si>
  <si>
    <t>12) V případě, že rozdíl řádků (167-170) je menší než nula, řádek 171 proškrtněte.</t>
  </si>
  <si>
    <t>10) V případě, že rozdíl řádků (149-152) je menší než nula, řádek 153 proškrtněte.</t>
  </si>
  <si>
    <t>14) V případě vykázání ztráty se uvede částka se znaménkém mínus (-).</t>
  </si>
  <si>
    <t>"Celková částka" k uplatnění podle § 24 odst. 2 písm.r zákona</t>
  </si>
  <si>
    <t>dne                      2001</t>
  </si>
  <si>
    <t>ÚDAJE O ZÁSTUPCI</t>
  </si>
  <si>
    <t>Datum podání přehledu (vyplňuje VZP)</t>
  </si>
  <si>
    <t>Přehled</t>
  </si>
  <si>
    <t>VŠEOBECNÁ ZDRAVOTNÍ POJIŠŤOVNA</t>
  </si>
  <si>
    <t>ČESKÉ REPUBLIKY</t>
  </si>
  <si>
    <t>Kód : 111</t>
  </si>
  <si>
    <t>Razítko podatelny VZP, podpis</t>
  </si>
  <si>
    <t>o příjmech a výdajích ze samostatné výdělečné činnosti a úhrnu záloh na pojistné</t>
  </si>
  <si>
    <t>( §24 odst. 2 a 3 zák. č. 592/1992 Sb., ve znění pozdějších předpisů )</t>
  </si>
  <si>
    <r>
      <t xml:space="preserve">Typ PŘEHLEDU </t>
    </r>
    <r>
      <rPr>
        <sz val="10"/>
        <rFont val="Arial CE"/>
        <family val="2"/>
      </rPr>
      <t>(nehodící se škrtněte)</t>
    </r>
    <r>
      <rPr>
        <sz val="12"/>
        <rFont val="Arial CE"/>
        <family val="0"/>
      </rPr>
      <t>:</t>
    </r>
  </si>
  <si>
    <t>řádný    -    xxxxxxx</t>
  </si>
  <si>
    <t>Příjmení  a jméno :</t>
  </si>
  <si>
    <t>Číslo pojištěnce z průkazu pojištěnce VZP (rodné číslo)</t>
  </si>
  <si>
    <t xml:space="preserve">Adresa trvalého pobytu: </t>
  </si>
  <si>
    <t>PSČ:</t>
  </si>
  <si>
    <t>Tel :</t>
  </si>
  <si>
    <t>DAŇOVÉ PŘIZNÁNÍ jsem podal u FÚ dne :</t>
  </si>
  <si>
    <t>DAŇOVÉ PŘIZNÁNÍ mělo být podáno dne :</t>
  </si>
  <si>
    <t>XXX   -   NE</t>
  </si>
  <si>
    <t>razítko finančního úřadu</t>
  </si>
  <si>
    <r>
      <t>PŘEPLATEK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</t>
    </r>
    <r>
      <rPr>
        <sz val="9"/>
        <rFont val="Arial CE"/>
        <family val="2"/>
      </rPr>
      <t>:</t>
    </r>
  </si>
  <si>
    <r>
      <t>A - NEMÁM</t>
    </r>
    <r>
      <rPr>
        <sz val="9"/>
        <rFont val="Arial CE"/>
        <family val="2"/>
      </rPr>
      <t xml:space="preserve"> přeplatek pojistného</t>
    </r>
  </si>
  <si>
    <r>
      <t>B - NEŽÁDÁM</t>
    </r>
    <r>
      <rPr>
        <sz val="9"/>
        <rFont val="Arial CE"/>
        <family val="2"/>
      </rPr>
      <t xml:space="preserve"> o vrácení přeplatku. Žádám o použití přeplatku na úhrady záloh na pojistné v dalším období.</t>
    </r>
  </si>
  <si>
    <r>
      <t>C - ŽÁDÁM</t>
    </r>
    <r>
      <rPr>
        <sz val="9"/>
        <rFont val="Arial CE"/>
        <family val="2"/>
      </rPr>
      <t xml:space="preserve"> o vrácení přeplatku ve výši</t>
    </r>
  </si>
  <si>
    <t>Kč.</t>
  </si>
  <si>
    <t>Přeplatek bude vrácen poštovní poukázkou nebo převodem na účet podle níže uvedených údajů.</t>
  </si>
  <si>
    <r>
      <t>Pojistné ( zálohy na pojistné ) platím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 a doplňte příslušné údaje )</t>
    </r>
    <r>
      <rPr>
        <sz val="10"/>
        <rFont val="Arial CE"/>
        <family val="2"/>
      </rPr>
      <t>:</t>
    </r>
  </si>
  <si>
    <r>
      <t xml:space="preserve">a - </t>
    </r>
    <r>
      <rPr>
        <sz val="9"/>
        <rFont val="Arial CE"/>
        <family val="2"/>
      </rPr>
      <t>Poštovní poukázkou. Žádám o zaslání (max. 13) ……… kusů těchto poukázek.</t>
    </r>
  </si>
  <si>
    <r>
      <t xml:space="preserve">b - </t>
    </r>
    <r>
      <rPr>
        <sz val="9"/>
        <rFont val="Arial CE"/>
        <family val="2"/>
      </rPr>
      <t>Bezhotovostním převodem z účtu č.</t>
    </r>
  </si>
  <si>
    <t>směr.kód banky</t>
  </si>
  <si>
    <r>
      <t>PROHLÁŠENÍ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výrazu):</t>
    </r>
  </si>
  <si>
    <t>a - HLAVNÍM ZDROJEM PŘIJMU v měsících :</t>
  </si>
  <si>
    <t>........................................................................</t>
  </si>
  <si>
    <t>b - VEDLEJŠÍM ZDROJEM PŘIJMU v měsících :</t>
  </si>
  <si>
    <t>..................................</t>
  </si>
  <si>
    <t xml:space="preserve">          Zakroužkujte písmeno podle Poučení na str. 4 bod 10 :</t>
  </si>
  <si>
    <t xml:space="preserve">a  b  c  d  e  f  </t>
  </si>
  <si>
    <t>Dne :</t>
  </si>
  <si>
    <t xml:space="preserve">ODDÍL  A - Pojistné OSVČ </t>
  </si>
  <si>
    <t>rodné číslo :</t>
  </si>
  <si>
    <t>Záznamy</t>
  </si>
  <si>
    <t>Řádek</t>
  </si>
  <si>
    <t>Text</t>
  </si>
  <si>
    <t xml:space="preserve"> pojištěnec</t>
  </si>
  <si>
    <t>OP VZP</t>
  </si>
  <si>
    <t>( Kč, měsíce )</t>
  </si>
  <si>
    <t>b) U spolupracující osoby se uvede podíl na společných příjmech.</t>
  </si>
  <si>
    <t xml:space="preserve">c) U společníka veřejné obchodní společnosti, komplementáře komanditní společnosti a </t>
  </si>
  <si>
    <t xml:space="preserve">    u osoby účtující v soustavě podvojného účetnictví se uvede dílčí základ daně </t>
  </si>
  <si>
    <t xml:space="preserve">    připadající na příjmy dle § 7 zákona o daních z příjmů.</t>
  </si>
  <si>
    <t>na více let.</t>
  </si>
  <si>
    <t>a) Výdaje vynaložené na dosažení, zajištění a udržení příjmů ze samostatné</t>
  </si>
  <si>
    <t>b) U spolupracující osoby se uvede podíl na společných výdajích.</t>
  </si>
  <si>
    <t>c) U společníka veřejné obchodní společnosti, komplementáře komanditní společnosti a</t>
  </si>
  <si>
    <t xml:space="preserve">     u osoby účtující v soustavě podvojného účetnictví se uvede 0.</t>
  </si>
  <si>
    <t>období, uplatňovaná pro daňové účely, se nezahrnuje.</t>
  </si>
  <si>
    <t>Z toho počet měsíců, kdy byla OSVČ pojištěna u VZP ČR.</t>
  </si>
  <si>
    <t>6a</t>
  </si>
  <si>
    <t xml:space="preserve">Počet kalendářních měsíců, ve kterých byla samostatná výdělečná </t>
  </si>
  <si>
    <t>1. pololetí</t>
  </si>
  <si>
    <t>6b</t>
  </si>
  <si>
    <t>ve kterých OSVČ patřila po celý kalendářní měsíc mezi osoby, kterým</t>
  </si>
  <si>
    <t>2. pololetí</t>
  </si>
  <si>
    <t>NEBYL stanoven minimální vyměřovací základ ( viz Poučení )</t>
  </si>
  <si>
    <t>celý kalendářní měsíc mezi osoby, za které platil pojistné i stát. Uvádějí se pouze měsíce,</t>
  </si>
  <si>
    <t>ve kterých NEBYL proveden odpočet 2900 Kč u zaměstnavatele.</t>
  </si>
  <si>
    <t>řádek 1 - řádek 2</t>
  </si>
  <si>
    <t>13</t>
  </si>
  <si>
    <t>2900 x řádek 8</t>
  </si>
  <si>
    <t>0,35 x ( řádek 12 - řádek 13 )</t>
  </si>
  <si>
    <t>Pokud je tato částka menší než částka řádku 9, zapíše se částka řádku 9.</t>
  </si>
  <si>
    <t>Pokud je tato částka větší než 486 000, zapíše se částka 486 000.</t>
  </si>
  <si>
    <t>0,135 x řádek 15</t>
  </si>
  <si>
    <t>Zaokrouhleno na korunu nahoru.</t>
  </si>
  <si>
    <t>ODDÍL C - Přeplatek - doplatek</t>
  </si>
  <si>
    <t xml:space="preserve">na základě dřívějších PŘEHLEDU a pojistné v kategorii "osoba bez </t>
  </si>
  <si>
    <t>bez zdanitelných příjmů".</t>
  </si>
  <si>
    <t>řádek 41 - řádek 16</t>
  </si>
  <si>
    <t>+ = PŘEPLATEK</t>
  </si>
  <si>
    <t>- = DOPLATEK</t>
  </si>
  <si>
    <t xml:space="preserve">Doplatek je nutno poukázat na účet okresní pojišťovny VZP </t>
  </si>
  <si>
    <t>ODDÍL D - Nová výše zálohy</t>
  </si>
  <si>
    <t xml:space="preserve">    Nová výše zálohy musí být placena poprvé za kalendářní měsíc, ve kterém byl nebo měl být podán tento PŘEHLED, a platí se ve stejné</t>
  </si>
  <si>
    <t>výši ( není-li plátci schválena OP VZP žádost o snížení zálohy - viz bod 11 Poučení - nebo nedojde-li ke změně minimálního vyměřovacího</t>
  </si>
  <si>
    <t xml:space="preserve">    V měsíci, ve kterém je OSVČ současně zaměstnána a zaměstnání je jejím hlavním zdrojem příjmů, není povinna platit zálohy na po-</t>
  </si>
  <si>
    <t>jistné. Vypočtenou výši zálohy uvede taková OSVČ v závorce a pod tuto hodnotu napíše 0. Pokud tato OSVČ přestane být zaměstná-</t>
  </si>
  <si>
    <t xml:space="preserve">            0,135 x 0,35 x řádek 12</t>
  </si>
  <si>
    <t>Z  =  ----------------------------------------</t>
  </si>
  <si>
    <t xml:space="preserve">                       řádek 4</t>
  </si>
  <si>
    <t>Význam mají pouze KLADNÉ hodnoty zálohy.</t>
  </si>
  <si>
    <t xml:space="preserve">- OSVČ, pro kterou není stanoven minimální vyměřovací základ ( viz Poučení </t>
  </si>
  <si>
    <t>Pokud záloha vyjde větší než 5 468, zapíše se 5 468.</t>
  </si>
  <si>
    <t>Nová výše zálohy OSVČ, která patří do kategorie, za kterou platí pojistné i stát :</t>
  </si>
  <si>
    <t xml:space="preserve">            0,135 x 0,35 [( řádek 12- ( VZS x řádek 4)]</t>
  </si>
  <si>
    <t>ZS = ----------------------------------------------------------------------</t>
  </si>
  <si>
    <t xml:space="preserve">                                          řádek 4</t>
  </si>
  <si>
    <t>Význam mají pouze kladné hodnoty zálohy.</t>
  </si>
  <si>
    <t xml:space="preserve">Adresa, na kterou má být zasílána korespondence, je-li odlišná od  trvalého pobytu: </t>
  </si>
  <si>
    <t>XXX - NEMÁM daňového poradce ( nehodící se škrněte )</t>
  </si>
  <si>
    <t>V roce 2000 jsem změnil zdravotní pojišťovnu ( zakroužkujte ) :</t>
  </si>
  <si>
    <t>Prohlašuji, že všechny údaje v tomto PŘEHLEDU jsou pravdivé a že ohlásím VZP všechny změny údajů,  a to do 8 dnů</t>
  </si>
  <si>
    <t>ode dne, kdy jsem se o změněné skutečnosti dozvěděl.</t>
  </si>
  <si>
    <t>a) Příjmy ze samostatné výdělečné činnosti v roce 2000.</t>
  </si>
  <si>
    <t>Zahrnují se veškeré příjmy z roku 2000 i ty, které jsou pro daňové účely rozděleny</t>
  </si>
  <si>
    <t xml:space="preserve">     výdělečné činnost v roce 2000.</t>
  </si>
  <si>
    <t>Zahrnují se veškeré výdaje z roku 2000. Výše ztráty za předchozí zdaňovací</t>
  </si>
  <si>
    <t>Počet kalendářních měsíců, ve kterých v roce 2000 trvala samostatně výdělečná činnost.</t>
  </si>
  <si>
    <t xml:space="preserve">činnost v roce 2000 hlavní zdrojem příjmů. Neuvádějí se takové měsíce, </t>
  </si>
  <si>
    <t>Počet měsíců, ve kterých byl pojištěnec v roce 2000 OSVČ a současně byl zařazen  po</t>
  </si>
  <si>
    <t>( 4 000 x řádek 6a ) + ( 4 500 x řádek 6b )</t>
  </si>
  <si>
    <r>
      <t xml:space="preserve">A - </t>
    </r>
    <r>
      <rPr>
        <sz val="8"/>
        <rFont val="Arial CE"/>
        <family val="2"/>
      </rPr>
      <t>V roce 2000 jsem NEBYL souběžně se samostatnou výdělečnou činností ZAMĚSTNÁN.</t>
    </r>
  </si>
  <si>
    <r>
      <t xml:space="preserve">B - </t>
    </r>
    <r>
      <rPr>
        <sz val="8"/>
        <rFont val="Arial CE"/>
        <family val="2"/>
      </rPr>
      <t>V roce 2000 jsem BYL souběžně se samostatnou výdělečnou činností ZAMĚSTNÁN a samostatná výdělečná činnost byla:</t>
    </r>
  </si>
  <si>
    <r>
      <t xml:space="preserve">C - </t>
    </r>
    <r>
      <rPr>
        <sz val="8"/>
        <rFont val="Arial CE"/>
        <family val="2"/>
      </rPr>
      <t xml:space="preserve">Patřil jsem do kategorie, za kterou platil pojistné i STÁT (viz poučení str. 4, bod 9) v měsících  </t>
    </r>
  </si>
  <si>
    <r>
      <t>D -</t>
    </r>
    <r>
      <rPr>
        <sz val="8"/>
        <rFont val="Arial CE"/>
        <family val="2"/>
      </rPr>
      <t xml:space="preserve"> Patřil jsem mezi osoby, kterým NEBYL STANOVEN minimální vyměřovací základ v měsících</t>
    </r>
  </si>
  <si>
    <t xml:space="preserve">řádek 14 x řádek 5 </t>
  </si>
  <si>
    <t xml:space="preserve">        řádek 4</t>
  </si>
  <si>
    <t>Pojistné za rok 2000</t>
  </si>
  <si>
    <t>Úhrn zaplacených záloh na pojistné za měsíce roku 2000, odvedených</t>
  </si>
  <si>
    <t>na účet VZP ČR, a nevráceného přeplatku podle Přehledu za rok 1999,</t>
  </si>
  <si>
    <r>
      <t xml:space="preserve">použitého na úhradu záloh v roce 2000. Zahrnují se platby </t>
    </r>
    <r>
      <rPr>
        <b/>
        <sz val="8"/>
        <rFont val="Arial CE"/>
        <family val="2"/>
      </rPr>
      <t>za rok 2000</t>
    </r>
  </si>
  <si>
    <r>
      <t xml:space="preserve">provedené do 8. 1. 2001 včetně. </t>
    </r>
    <r>
      <rPr>
        <b/>
        <sz val="8"/>
        <rFont val="Arial CE"/>
        <family val="2"/>
      </rPr>
      <t>Nezahrnují se</t>
    </r>
    <r>
      <rPr>
        <sz val="8"/>
        <rFont val="Arial CE"/>
        <family val="0"/>
      </rPr>
      <t xml:space="preserve"> penále, pokuty, doplatky</t>
    </r>
  </si>
  <si>
    <t>nejpozději do 8 dnů po podání daňového přiznání za rok 2000.</t>
  </si>
  <si>
    <t>základu ) ještě za měsíc, předcházející měsíci, kdy bude obdobný PŘEHLED předložen v roce 2002.</t>
  </si>
  <si>
    <t xml:space="preserve">na, případně zaměstnání pro ni přestane být hlavním zdrojem příjmů (i na část kalendářního měsíce),oznámí  tuto skutečnost příslušné </t>
  </si>
  <si>
    <t>okresní pojišťovně VZP a platí zálohy uvedené v závorce.</t>
  </si>
  <si>
    <t xml:space="preserve">Nová výše zálohy OSVČ (vyplňují pouze osoby, které nepatří do kategorie, za </t>
  </si>
  <si>
    <t>kterou platí pojistné i stát).</t>
  </si>
  <si>
    <t>str. 4, bod 10),), zapíše částku vypočtenou podle vzorce</t>
  </si>
  <si>
    <t>Pokud záloha podle vzorce vyjde menší než částka řádku Pmin (viz níže):</t>
  </si>
  <si>
    <t>- ostatní OSVČ zapíší v tomto případě částku Pmin (viz níže)</t>
  </si>
  <si>
    <t>Vysvětlivky :</t>
  </si>
  <si>
    <t>Pmin=pojistné z minimálního vyměřovacího základu,VZS=vyměřovací základ pro platbu pojistného státem.</t>
  </si>
  <si>
    <t>V době tisku tohoto PŘEHLEDU (listopad 2000) bylo: Pmin=608,- Kč a VZS=2900,- Kč. Před vyplněním PŘEHLEDU</t>
  </si>
  <si>
    <t>se přesvědčte, zda nedošlo ke změně (viz Poučení na str. 4, bod 12).</t>
  </si>
  <si>
    <t>Podpis : ...............................................…</t>
  </si>
  <si>
    <r>
      <t xml:space="preserve">          Pokud zakroužkujete písmeno </t>
    </r>
    <r>
      <rPr>
        <b/>
        <sz val="10"/>
        <rFont val="Arial CE"/>
        <family val="2"/>
      </rPr>
      <t>f</t>
    </r>
    <r>
      <rPr>
        <sz val="8"/>
        <rFont val="Arial CE"/>
        <family val="0"/>
      </rPr>
      <t>, uveďte rodná čísla dětí :</t>
    </r>
  </si>
  <si>
    <t>za rok  2000</t>
  </si>
  <si>
    <t>Na OSSZ (PSSZ) došlo dne:</t>
  </si>
  <si>
    <t>o příjmech a výdajích osoby samostatně výdělečně činné a dalších údajích podle § 15 odst. 1</t>
  </si>
  <si>
    <t xml:space="preserve">zákona č. 589/1992 Sb. o pojistném na sociální zabezpečení a příspěvku na státní politiku  </t>
  </si>
  <si>
    <t>(za osoby samostatně výdělečně činné se považují i osoby, které spolupracují při výkonu samostatné výdělečné činnosti)</t>
  </si>
  <si>
    <t>rodné číslo</t>
  </si>
  <si>
    <t>variabilní symbol u OSSZ (PSSZ)</t>
  </si>
  <si>
    <t>jméno a příjmení</t>
  </si>
  <si>
    <t>trvalý pobyt</t>
  </si>
  <si>
    <t>telefon</t>
  </si>
  <si>
    <t>datum zahájení samostatně výdělečné činnosti (spolupráce)</t>
  </si>
  <si>
    <t>(uvede se datum posledního zahájení - znovuzahájení samostatné výdělečné činnosti - spolupráce )</t>
  </si>
  <si>
    <t>daňové přiznání zpracovává a předkládá daňový poradce</t>
  </si>
  <si>
    <t>XXX - NE</t>
  </si>
  <si>
    <t>finančním úřadem prodloužena lhůta pro předložení daňového přiznání do</t>
  </si>
  <si>
    <t>rozhodnutím ze dne</t>
  </si>
  <si>
    <t>II. Údaje o osobě samostatně výdělečně činné, se kterou je spolupráce vykonávána :</t>
  </si>
  <si>
    <t>xxxxx</t>
  </si>
  <si>
    <t>ČSSZ 893240</t>
  </si>
  <si>
    <t>OSVČ</t>
  </si>
  <si>
    <t>OSSZ</t>
  </si>
  <si>
    <t>Příjmy ze samostatné výdělečné činnosti ( spolupráce )</t>
  </si>
  <si>
    <t>Výdaje vynaložené na dosažení, udržení a zajištění příjmů ze samostatné výdělečné činnosti ( spolupráce )</t>
  </si>
  <si>
    <t>Příjmy po odpočtu výdajů</t>
  </si>
  <si>
    <t>( Řádek 1 - řádek 2 )</t>
  </si>
  <si>
    <t>od</t>
  </si>
  <si>
    <t>do</t>
  </si>
  <si>
    <t>tj. měsíců</t>
  </si>
  <si>
    <t>Průměrný měsíční příjem pro účast na důchodovém pojištění</t>
  </si>
  <si>
    <t>Vypočtený vyměřovací základ</t>
  </si>
  <si>
    <t>( Řádek 3 x 0,35 zaokrouhleno na celé koruny směrem nahoru )</t>
  </si>
  <si>
    <t>Minimální vyměřovací základ</t>
  </si>
  <si>
    <t>( zaokrouhleno na celé koruny směrem nahoru )</t>
  </si>
  <si>
    <t>Určený vyměřovací základ</t>
  </si>
  <si>
    <t>Pojistné na důchodové pojištění a příspěvek na státní politiku zaměstnanosti</t>
  </si>
  <si>
    <t>( řádek 8 x 0,296 zaokrouhleno na celé koruny směrem nahoru )</t>
  </si>
  <si>
    <t xml:space="preserve">Úhrn záloh na pojistné zaplacených na důchodové pojištění a příspěvek na státní </t>
  </si>
  <si>
    <t>politiku zaměstnanosti ( 29,6 % měsíčního vyměřovací základu )  za jednotlivé</t>
  </si>
  <si>
    <t>Rozdíl mezi řádkem 9 a 10</t>
  </si>
  <si>
    <t xml:space="preserve"> - = přeplatek</t>
  </si>
  <si>
    <t xml:space="preserve"> + = doplatek</t>
  </si>
  <si>
    <t>a)</t>
  </si>
  <si>
    <t>Doplatek pojistného na důchodové pojištění a příspěvku na státní politiku zaměstnanosti</t>
  </si>
  <si>
    <t>ve výši</t>
  </si>
  <si>
    <t xml:space="preserve">Kč byl * - bude * </t>
  </si>
  <si>
    <t>uhrazen z účtu číslo *</t>
  </si>
  <si>
    <t>uhrazen pošt. poukázkou dne *</t>
  </si>
  <si>
    <t>b)</t>
  </si>
  <si>
    <t>Přeplatek na pojistném na důchodové pojištění a příspěvku na státní politiku zaměstnanosti</t>
  </si>
  <si>
    <t>Kč vraťte, pokud nemám vůči OSSZ (PSSZ) splatný závazek</t>
  </si>
  <si>
    <t>na účet číslo *</t>
  </si>
  <si>
    <t>pošt. poukázkou na moji adresu *</t>
  </si>
  <si>
    <t xml:space="preserve">Nejnižší měsíční vyměřovací základ pro placení záloh na pojistné na důchodové </t>
  </si>
  <si>
    <t xml:space="preserve">pojištění a příspěvek na státní politiku zaměstnanosti </t>
  </si>
  <si>
    <t>( Řádek 6 : řádek 4 zaokrouhleno na celé koruny směrem nahoru )</t>
  </si>
  <si>
    <t xml:space="preserve">Nejnižší měsíční záloha na pojistné na důchodové pojištění a příspěvek na státní </t>
  </si>
  <si>
    <t xml:space="preserve">politiku zaměstnanosti </t>
  </si>
  <si>
    <t>( řádek 12 x 0,296 zaokrouhleno na celé koruny směrem nahoru )</t>
  </si>
  <si>
    <t>Nejnižší pojistné na nemocenské pojištění</t>
  </si>
  <si>
    <t>( řádek 12 x 0,044 zaokrouhleno na celé koruny směrem nahoru )</t>
  </si>
  <si>
    <t xml:space="preserve">C E L K E M ( platí v případě, že OSVČ platí zálohy na pojistné na důchodové </t>
  </si>
  <si>
    <t xml:space="preserve">pojištění a příspěvek na státní politiku zaměstnanosti a je zároveň účastna </t>
  </si>
  <si>
    <t>nemocenského pojištění )</t>
  </si>
  <si>
    <t>( Řádek 13 + řádek 14 )</t>
  </si>
  <si>
    <t>PROHLAŠUJI, že všechny údaje uvedené v tomto PŘEHLEDU jsou pravdivé a že ohlásím OSSZ všechny</t>
  </si>
  <si>
    <t>změny uvedených údajů, a to do 8 dnů ode dne, kdy jsem se o změně dověděl/a.</t>
  </si>
  <si>
    <t>dne .......................................</t>
  </si>
  <si>
    <t>.........................................</t>
  </si>
  <si>
    <t>podpis OSVČ</t>
  </si>
  <si>
    <t>Přihláška</t>
  </si>
  <si>
    <t>zaměstnanosti, ve znění pozdějších předpisů, za rok 2000</t>
  </si>
  <si>
    <t>v roce 2000 jsem byl/a/ poživatelem důchodu starobního - invalidního * v období od ………….do………….</t>
  </si>
  <si>
    <t>Samostatnou výdělečnou činnost (spolupráci) jsem v r. 2000 vykonával/a</t>
  </si>
  <si>
    <t>k účasti na důchodovém pojištění osob samostatně výdělečně činných na rok 2000</t>
  </si>
  <si>
    <t>Výše zálohy na pojistné na důchodové pojištění a pojistného na nemocenské pojištění na rok 2001</t>
  </si>
  <si>
    <t xml:space="preserve">Vyplní pouze ta OSVČ,která nedosáhla v roce 2000 průměrného měsíčního příjmu z výkonu samostatné výdělečné činnosti </t>
  </si>
  <si>
    <t>I. Údaje o osobě samostatně výdělečně činné (OSVČ), za která tiskopis předkládá :</t>
  </si>
  <si>
    <t>variabilní symbol :</t>
  </si>
  <si>
    <t>kalendářní měsíce roku 2000</t>
  </si>
  <si>
    <t xml:space="preserve">po odpočtu výdajů alespoň 3150 Kč (řádek 5) a chce být v roce 2000 účastna důchodového pojištění osob samostatně </t>
  </si>
  <si>
    <t>Výdaje 6)</t>
  </si>
  <si>
    <t>ČR</t>
  </si>
  <si>
    <t>PRO DODATEČNÉ DAŇOVÉ PŘIZNÁNÍ</t>
  </si>
  <si>
    <t>Platební kalendář daňových povinností 2000-2001</t>
  </si>
  <si>
    <t xml:space="preserve">Firma : </t>
  </si>
  <si>
    <t>Celková daňová povinnost :</t>
  </si>
  <si>
    <t>Zaplacené zálohy :</t>
  </si>
  <si>
    <t xml:space="preserve">Měsíc </t>
  </si>
  <si>
    <t>Daň z</t>
  </si>
  <si>
    <t>Sociální</t>
  </si>
  <si>
    <t xml:space="preserve">Zdravotní </t>
  </si>
  <si>
    <t>příjmu</t>
  </si>
  <si>
    <t>pojištění</t>
  </si>
  <si>
    <t>8. den po datu odevzdání daňového přiznání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</si>
</sst>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0"/>
    </font>
    <font>
      <b/>
      <sz val="2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20"/>
      <name val="Arial CE"/>
      <family val="0"/>
    </font>
    <font>
      <b/>
      <sz val="11"/>
      <name val="Arial CE"/>
      <family val="0"/>
    </font>
    <font>
      <b/>
      <sz val="11"/>
      <name val="Arial"/>
      <family val="0"/>
    </font>
    <font>
      <b/>
      <u val="single"/>
      <sz val="10"/>
      <name val="Arial CE"/>
      <family val="2"/>
    </font>
    <font>
      <sz val="7"/>
      <name val="Arial CE"/>
      <family val="0"/>
    </font>
    <font>
      <sz val="7"/>
      <name val="Arial"/>
      <family val="0"/>
    </font>
    <font>
      <sz val="9"/>
      <name val="Arial"/>
      <family val="0"/>
    </font>
    <font>
      <b/>
      <u val="single"/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61"/>
      </right>
      <top style="medium">
        <color indexed="61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medium">
        <color indexed="61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>
        <color indexed="61"/>
      </left>
      <right style="thin">
        <color indexed="61"/>
      </right>
      <top style="thin"/>
      <bottom style="thin">
        <color indexed="61"/>
      </bottom>
    </border>
    <border>
      <left>
        <color indexed="63"/>
      </left>
      <right>
        <color indexed="63"/>
      </right>
      <top style="thin"/>
      <bottom style="thin">
        <color indexed="61"/>
      </bottom>
    </border>
    <border>
      <left style="thin">
        <color indexed="61"/>
      </left>
      <right style="thin">
        <color indexed="61"/>
      </right>
      <top style="thin"/>
      <bottom style="thin">
        <color indexed="61"/>
      </bottom>
    </border>
    <border>
      <left>
        <color indexed="63"/>
      </left>
      <right style="medium">
        <color indexed="61"/>
      </right>
      <top style="thin"/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>
        <color indexed="63"/>
      </bottom>
    </border>
    <border>
      <left style="thin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/>
    </border>
    <border>
      <left style="thin">
        <color indexed="61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1"/>
      </right>
      <top>
        <color indexed="63"/>
      </top>
      <bottom style="medium"/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 style="medium"/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1"/>
      </right>
      <top>
        <color indexed="63"/>
      </top>
      <bottom style="thin"/>
    </border>
    <border>
      <left style="thin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1"/>
      </right>
      <top style="thin"/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thin"/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thin"/>
      <top style="medium">
        <color indexed="6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thin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medium">
        <color indexed="61"/>
      </left>
      <right style="thin">
        <color indexed="61"/>
      </right>
      <top>
        <color indexed="63"/>
      </top>
      <bottom style="thin"/>
    </border>
    <border>
      <left style="thin">
        <color indexed="61"/>
      </left>
      <right style="thin">
        <color indexed="61"/>
      </right>
      <top>
        <color indexed="63"/>
      </top>
      <bottom style="thin"/>
    </border>
    <border>
      <left style="medium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medium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 style="thin"/>
      <top style="medium">
        <color indexed="61"/>
      </top>
      <bottom>
        <color indexed="63"/>
      </bottom>
    </border>
    <border>
      <left style="medium">
        <color indexed="61"/>
      </left>
      <right style="thin"/>
      <top>
        <color indexed="63"/>
      </top>
      <bottom>
        <color indexed="63"/>
      </bottom>
    </border>
    <border>
      <left style="medium">
        <color indexed="61"/>
      </left>
      <right style="thin"/>
      <top style="thin">
        <color indexed="61"/>
      </top>
      <bottom>
        <color indexed="63"/>
      </bottom>
    </border>
    <border>
      <left style="medium">
        <color indexed="61"/>
      </left>
      <right style="thin"/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 style="medium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 style="thin">
        <color indexed="61"/>
      </left>
      <right style="thin">
        <color indexed="61"/>
      </right>
      <top style="medium"/>
      <bottom>
        <color indexed="63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 style="thin">
        <color indexed="61"/>
      </left>
      <right style="thin">
        <color indexed="61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894">
    <xf numFmtId="0" fontId="0" fillId="0" borderId="0" xfId="0" applyAlignment="1">
      <alignment/>
    </xf>
    <xf numFmtId="0" fontId="6" fillId="2" borderId="0" xfId="23" applyFont="1" applyFill="1" applyAlignment="1">
      <alignment/>
    </xf>
    <xf numFmtId="0" fontId="6" fillId="2" borderId="0" xfId="23" applyFont="1" applyFill="1" applyBorder="1" applyAlignment="1">
      <alignment/>
    </xf>
    <xf numFmtId="0" fontId="9" fillId="2" borderId="0" xfId="23" applyFont="1" applyFill="1" applyBorder="1" applyAlignment="1">
      <alignment horizontal="left"/>
    </xf>
    <xf numFmtId="0" fontId="6" fillId="2" borderId="2" xfId="23" applyFont="1" applyFill="1" applyBorder="1" applyAlignment="1">
      <alignment/>
    </xf>
    <xf numFmtId="0" fontId="6" fillId="2" borderId="3" xfId="23" applyFont="1" applyFill="1" applyBorder="1" applyAlignment="1">
      <alignment/>
    </xf>
    <xf numFmtId="0" fontId="9" fillId="2" borderId="0" xfId="23" applyFont="1" applyFill="1" applyAlignment="1">
      <alignment/>
    </xf>
    <xf numFmtId="0" fontId="6" fillId="2" borderId="4" xfId="23" applyFont="1" applyFill="1" applyBorder="1" applyAlignment="1">
      <alignment/>
    </xf>
    <xf numFmtId="0" fontId="9" fillId="2" borderId="0" xfId="23" applyFont="1" applyFill="1" applyBorder="1" applyAlignment="1">
      <alignment/>
    </xf>
    <xf numFmtId="0" fontId="6" fillId="2" borderId="5" xfId="23" applyFont="1" applyFill="1" applyBorder="1" applyAlignment="1">
      <alignment/>
    </xf>
    <xf numFmtId="0" fontId="6" fillId="2" borderId="6" xfId="23" applyFont="1" applyFill="1" applyBorder="1" applyAlignment="1">
      <alignment/>
    </xf>
    <xf numFmtId="0" fontId="6" fillId="2" borderId="7" xfId="23" applyFont="1" applyFill="1" applyBorder="1" applyAlignment="1">
      <alignment/>
    </xf>
    <xf numFmtId="0" fontId="9" fillId="2" borderId="8" xfId="23" applyFont="1" applyFill="1" applyBorder="1" applyAlignment="1">
      <alignment/>
    </xf>
    <xf numFmtId="0" fontId="12" fillId="2" borderId="0" xfId="23" applyFont="1" applyFill="1" applyAlignment="1">
      <alignment/>
    </xf>
    <xf numFmtId="0" fontId="6" fillId="2" borderId="0" xfId="23" applyFont="1" applyFill="1" applyAlignment="1">
      <alignment horizontal="right"/>
    </xf>
    <xf numFmtId="0" fontId="6" fillId="2" borderId="9" xfId="23" applyFont="1" applyFill="1" applyBorder="1" applyAlignment="1">
      <alignment horizontal="center"/>
    </xf>
    <xf numFmtId="0" fontId="7" fillId="2" borderId="10" xfId="23" applyFont="1" applyFill="1" applyBorder="1" applyAlignment="1">
      <alignment horizontal="center"/>
    </xf>
    <xf numFmtId="0" fontId="6" fillId="2" borderId="11" xfId="23" applyFont="1" applyFill="1" applyBorder="1" applyAlignment="1">
      <alignment/>
    </xf>
    <xf numFmtId="0" fontId="16" fillId="2" borderId="12" xfId="23" applyFont="1" applyFill="1" applyBorder="1" applyAlignment="1">
      <alignment horizontal="center"/>
    </xf>
    <xf numFmtId="0" fontId="16" fillId="2" borderId="2" xfId="23" applyFont="1" applyFill="1" applyBorder="1" applyAlignment="1">
      <alignment horizontal="center"/>
    </xf>
    <xf numFmtId="0" fontId="8" fillId="2" borderId="13" xfId="23" applyFont="1" applyFill="1" applyBorder="1" applyAlignment="1">
      <alignment horizontal="center"/>
    </xf>
    <xf numFmtId="0" fontId="16" fillId="2" borderId="14" xfId="23" applyFont="1" applyFill="1" applyBorder="1" applyAlignment="1">
      <alignment horizontal="center"/>
    </xf>
    <xf numFmtId="0" fontId="16" fillId="2" borderId="3" xfId="23" applyFont="1" applyFill="1" applyBorder="1" applyAlignment="1">
      <alignment horizontal="center"/>
    </xf>
    <xf numFmtId="0" fontId="20" fillId="2" borderId="13" xfId="23" applyFont="1" applyFill="1" applyBorder="1" applyAlignment="1">
      <alignment horizontal="center"/>
    </xf>
    <xf numFmtId="0" fontId="11" fillId="2" borderId="0" xfId="23" applyFont="1" applyFill="1" applyBorder="1" applyAlignment="1">
      <alignment/>
    </xf>
    <xf numFmtId="0" fontId="8" fillId="2" borderId="3" xfId="23" applyFont="1" applyFill="1" applyBorder="1" applyAlignment="1">
      <alignment horizontal="center"/>
    </xf>
    <xf numFmtId="0" fontId="26" fillId="2" borderId="5" xfId="23" applyFont="1" applyFill="1" applyBorder="1" applyAlignment="1">
      <alignment/>
    </xf>
    <xf numFmtId="0" fontId="9" fillId="2" borderId="5" xfId="23" applyFont="1" applyFill="1" applyBorder="1" applyAlignment="1">
      <alignment/>
    </xf>
    <xf numFmtId="0" fontId="26" fillId="2" borderId="0" xfId="23" applyFont="1" applyFill="1" applyBorder="1" applyAlignment="1">
      <alignment/>
    </xf>
    <xf numFmtId="0" fontId="26" fillId="2" borderId="8" xfId="23" applyFont="1" applyFill="1" applyBorder="1" applyAlignment="1">
      <alignment/>
    </xf>
    <xf numFmtId="0" fontId="6" fillId="2" borderId="15" xfId="23" applyFont="1" applyFill="1" applyBorder="1" applyAlignment="1">
      <alignment/>
    </xf>
    <xf numFmtId="0" fontId="27" fillId="2" borderId="0" xfId="23" applyFont="1" applyFill="1" applyBorder="1" applyAlignment="1">
      <alignment/>
    </xf>
    <xf numFmtId="0" fontId="13" fillId="2" borderId="0" xfId="23" applyFont="1" applyFill="1" applyBorder="1" applyAlignment="1">
      <alignment/>
    </xf>
    <xf numFmtId="0" fontId="26" fillId="2" borderId="16" xfId="23" applyFont="1" applyFill="1" applyBorder="1" applyAlignment="1">
      <alignment/>
    </xf>
    <xf numFmtId="0" fontId="9" fillId="2" borderId="16" xfId="23" applyFont="1" applyFill="1" applyBorder="1" applyAlignment="1">
      <alignment/>
    </xf>
    <xf numFmtId="0" fontId="6" fillId="2" borderId="17" xfId="23" applyFont="1" applyFill="1" applyBorder="1" applyAlignment="1">
      <alignment/>
    </xf>
    <xf numFmtId="0" fontId="6" fillId="2" borderId="18" xfId="23" applyFont="1" applyFill="1" applyBorder="1" applyAlignment="1">
      <alignment horizontal="center"/>
    </xf>
    <xf numFmtId="0" fontId="26" fillId="2" borderId="19" xfId="23" applyFont="1" applyFill="1" applyBorder="1" applyAlignment="1">
      <alignment/>
    </xf>
    <xf numFmtId="0" fontId="9" fillId="2" borderId="19" xfId="23" applyFont="1" applyFill="1" applyBorder="1" applyAlignment="1">
      <alignment/>
    </xf>
    <xf numFmtId="0" fontId="7" fillId="2" borderId="20" xfId="23" applyFont="1" applyFill="1" applyBorder="1" applyAlignment="1" applyProtection="1">
      <alignment horizontal="center"/>
      <protection locked="0"/>
    </xf>
    <xf numFmtId="0" fontId="6" fillId="2" borderId="21" xfId="23" applyFont="1" applyFill="1" applyBorder="1" applyAlignment="1">
      <alignment/>
    </xf>
    <xf numFmtId="0" fontId="6" fillId="2" borderId="13" xfId="23" applyFont="1" applyFill="1" applyBorder="1" applyAlignment="1">
      <alignment horizontal="center"/>
    </xf>
    <xf numFmtId="0" fontId="7" fillId="2" borderId="14" xfId="23" applyFont="1" applyFill="1" applyBorder="1" applyAlignment="1" applyProtection="1">
      <alignment horizontal="center"/>
      <protection locked="0"/>
    </xf>
    <xf numFmtId="0" fontId="26" fillId="2" borderId="7" xfId="23" applyFont="1" applyFill="1" applyBorder="1" applyAlignment="1">
      <alignment/>
    </xf>
    <xf numFmtId="0" fontId="9" fillId="2" borderId="22" xfId="23" applyFont="1" applyFill="1" applyBorder="1" applyAlignment="1">
      <alignment horizontal="center"/>
    </xf>
    <xf numFmtId="0" fontId="9" fillId="2" borderId="23" xfId="23" applyFont="1" applyFill="1" applyBorder="1" applyAlignment="1">
      <alignment horizontal="center"/>
    </xf>
    <xf numFmtId="0" fontId="9" fillId="2" borderId="24" xfId="23" applyFont="1" applyFill="1" applyBorder="1" applyAlignment="1">
      <alignment horizontal="center"/>
    </xf>
    <xf numFmtId="0" fontId="6" fillId="2" borderId="25" xfId="23" applyFont="1" applyFill="1" applyBorder="1" applyAlignment="1">
      <alignment horizontal="center"/>
    </xf>
    <xf numFmtId="0" fontId="7" fillId="2" borderId="26" xfId="23" applyFont="1" applyFill="1" applyBorder="1" applyAlignment="1">
      <alignment horizontal="left"/>
    </xf>
    <xf numFmtId="0" fontId="7" fillId="2" borderId="27" xfId="23" applyFont="1" applyFill="1" applyBorder="1" applyAlignment="1">
      <alignment horizontal="center"/>
    </xf>
    <xf numFmtId="0" fontId="6" fillId="2" borderId="28" xfId="23" applyFont="1" applyFill="1" applyBorder="1" applyAlignment="1">
      <alignment/>
    </xf>
    <xf numFmtId="0" fontId="7" fillId="2" borderId="0" xfId="23" applyFont="1" applyFill="1" applyBorder="1" applyAlignment="1">
      <alignment/>
    </xf>
    <xf numFmtId="0" fontId="7" fillId="2" borderId="14" xfId="23" applyFont="1" applyFill="1" applyBorder="1" applyAlignment="1">
      <alignment horizontal="center"/>
    </xf>
    <xf numFmtId="0" fontId="7" fillId="2" borderId="0" xfId="23" applyFont="1" applyFill="1" applyBorder="1" applyAlignment="1">
      <alignment horizontal="left"/>
    </xf>
    <xf numFmtId="0" fontId="25" fillId="2" borderId="0" xfId="23" applyFont="1" applyFill="1" applyBorder="1" applyAlignment="1">
      <alignment/>
    </xf>
    <xf numFmtId="0" fontId="7" fillId="2" borderId="8" xfId="23" applyFont="1" applyFill="1" applyBorder="1" applyAlignment="1">
      <alignment/>
    </xf>
    <xf numFmtId="0" fontId="21" fillId="2" borderId="0" xfId="23" applyFont="1" applyFill="1" applyBorder="1" applyAlignment="1">
      <alignment/>
    </xf>
    <xf numFmtId="0" fontId="9" fillId="2" borderId="29" xfId="23" applyFont="1" applyFill="1" applyBorder="1" applyAlignment="1">
      <alignment horizontal="left"/>
    </xf>
    <xf numFmtId="0" fontId="9" fillId="2" borderId="29" xfId="23" applyFont="1" applyFill="1" applyBorder="1" applyAlignment="1">
      <alignment/>
    </xf>
    <xf numFmtId="0" fontId="14" fillId="2" borderId="0" xfId="23" applyFont="1" applyFill="1" applyBorder="1" applyAlignment="1">
      <alignment horizontal="right"/>
    </xf>
    <xf numFmtId="0" fontId="22" fillId="2" borderId="0" xfId="23" applyFont="1" applyFill="1" applyAlignment="1">
      <alignment/>
    </xf>
    <xf numFmtId="0" fontId="6" fillId="2" borderId="30" xfId="23" applyFont="1" applyFill="1" applyBorder="1" applyAlignment="1">
      <alignment/>
    </xf>
    <xf numFmtId="0" fontId="6" fillId="2" borderId="31" xfId="23" applyFont="1" applyFill="1" applyBorder="1" applyAlignment="1">
      <alignment/>
    </xf>
    <xf numFmtId="0" fontId="6" fillId="2" borderId="32" xfId="23" applyFont="1" applyFill="1" applyBorder="1" applyAlignment="1">
      <alignment/>
    </xf>
    <xf numFmtId="0" fontId="16" fillId="2" borderId="33" xfId="23" applyFont="1" applyFill="1" applyBorder="1" applyAlignment="1">
      <alignment horizontal="center"/>
    </xf>
    <xf numFmtId="0" fontId="20" fillId="2" borderId="34" xfId="23" applyFont="1" applyFill="1" applyBorder="1" applyAlignment="1">
      <alignment horizontal="center"/>
    </xf>
    <xf numFmtId="0" fontId="11" fillId="2" borderId="35" xfId="23" applyFont="1" applyFill="1" applyBorder="1" applyAlignment="1">
      <alignment/>
    </xf>
    <xf numFmtId="0" fontId="11" fillId="2" borderId="36" xfId="23" applyFont="1" applyFill="1" applyBorder="1" applyAlignment="1">
      <alignment/>
    </xf>
    <xf numFmtId="0" fontId="9" fillId="2" borderId="24" xfId="23" applyFont="1" applyFill="1" applyBorder="1" applyAlignment="1">
      <alignment/>
    </xf>
    <xf numFmtId="0" fontId="6" fillId="2" borderId="37" xfId="23" applyFont="1" applyFill="1" applyBorder="1" applyAlignment="1">
      <alignment/>
    </xf>
    <xf numFmtId="0" fontId="6" fillId="2" borderId="38" xfId="23" applyFont="1" applyFill="1" applyBorder="1" applyAlignment="1">
      <alignment/>
    </xf>
    <xf numFmtId="0" fontId="9" fillId="2" borderId="39" xfId="23" applyFont="1" applyFill="1" applyBorder="1" applyAlignment="1">
      <alignment/>
    </xf>
    <xf numFmtId="0" fontId="6" fillId="2" borderId="40" xfId="23" applyFont="1" applyFill="1" applyBorder="1" applyAlignment="1">
      <alignment/>
    </xf>
    <xf numFmtId="0" fontId="7" fillId="2" borderId="41" xfId="23" applyFont="1" applyFill="1" applyBorder="1" applyAlignment="1">
      <alignment/>
    </xf>
    <xf numFmtId="0" fontId="7" fillId="2" borderId="42" xfId="23" applyFont="1" applyFill="1" applyBorder="1" applyAlignment="1">
      <alignment/>
    </xf>
    <xf numFmtId="0" fontId="7" fillId="2" borderId="24" xfId="23" applyFont="1" applyFill="1" applyBorder="1" applyAlignment="1">
      <alignment horizontal="left"/>
    </xf>
    <xf numFmtId="0" fontId="7" fillId="2" borderId="37" xfId="23" applyFont="1" applyFill="1" applyBorder="1" applyAlignment="1">
      <alignment horizontal="left"/>
    </xf>
    <xf numFmtId="0" fontId="9" fillId="2" borderId="43" xfId="23" applyFont="1" applyFill="1" applyBorder="1" applyAlignment="1">
      <alignment/>
    </xf>
    <xf numFmtId="0" fontId="6" fillId="2" borderId="44" xfId="23" applyFont="1" applyFill="1" applyBorder="1" applyAlignment="1">
      <alignment/>
    </xf>
    <xf numFmtId="0" fontId="26" fillId="2" borderId="0" xfId="23" applyFont="1" applyFill="1" applyAlignment="1">
      <alignment/>
    </xf>
    <xf numFmtId="0" fontId="9" fillId="2" borderId="45" xfId="23" applyFont="1" applyFill="1" applyBorder="1" applyAlignment="1">
      <alignment/>
    </xf>
    <xf numFmtId="0" fontId="6" fillId="2" borderId="46" xfId="23" applyFont="1" applyFill="1" applyBorder="1" applyAlignment="1">
      <alignment/>
    </xf>
    <xf numFmtId="0" fontId="9" fillId="2" borderId="47" xfId="23" applyFont="1" applyFill="1" applyBorder="1" applyAlignment="1">
      <alignment/>
    </xf>
    <xf numFmtId="0" fontId="6" fillId="2" borderId="37" xfId="23" applyFont="1" applyFill="1" applyBorder="1" applyAlignment="1" applyProtection="1">
      <alignment/>
      <protection locked="0"/>
    </xf>
    <xf numFmtId="0" fontId="7" fillId="2" borderId="47" xfId="23" applyFont="1" applyFill="1" applyBorder="1" applyAlignment="1">
      <alignment/>
    </xf>
    <xf numFmtId="0" fontId="7" fillId="2" borderId="37" xfId="23" applyFont="1" applyFill="1" applyBorder="1" applyAlignment="1" applyProtection="1">
      <alignment horizontal="center"/>
      <protection locked="0"/>
    </xf>
    <xf numFmtId="49" fontId="9" fillId="2" borderId="47" xfId="23" applyNumberFormat="1" applyFont="1" applyFill="1" applyBorder="1" applyAlignment="1">
      <alignment/>
    </xf>
    <xf numFmtId="0" fontId="9" fillId="2" borderId="48" xfId="23" applyFont="1" applyFill="1" applyBorder="1" applyAlignment="1">
      <alignment/>
    </xf>
    <xf numFmtId="0" fontId="6" fillId="2" borderId="49" xfId="23" applyFont="1" applyFill="1" applyBorder="1" applyAlignment="1">
      <alignment/>
    </xf>
    <xf numFmtId="0" fontId="6" fillId="2" borderId="49" xfId="23" applyFont="1" applyFill="1" applyBorder="1" applyAlignment="1" applyProtection="1">
      <alignment/>
      <protection locked="0"/>
    </xf>
    <xf numFmtId="0" fontId="6" fillId="2" borderId="47" xfId="23" applyFont="1" applyFill="1" applyBorder="1" applyAlignment="1">
      <alignment/>
    </xf>
    <xf numFmtId="0" fontId="9" fillId="2" borderId="50" xfId="23" applyFont="1" applyFill="1" applyBorder="1" applyAlignment="1">
      <alignment/>
    </xf>
    <xf numFmtId="0" fontId="6" fillId="2" borderId="44" xfId="23" applyFont="1" applyFill="1" applyBorder="1" applyAlignment="1" applyProtection="1">
      <alignment/>
      <protection locked="0"/>
    </xf>
    <xf numFmtId="0" fontId="13" fillId="3" borderId="0" xfId="0" applyFont="1" applyFill="1" applyBorder="1" applyAlignment="1">
      <alignment vertical="center"/>
    </xf>
    <xf numFmtId="0" fontId="6" fillId="2" borderId="0" xfId="23" applyFont="1" applyFill="1" applyBorder="1" applyAlignment="1" applyProtection="1">
      <alignment/>
      <protection locked="0"/>
    </xf>
    <xf numFmtId="0" fontId="14" fillId="2" borderId="0" xfId="23" applyFont="1" applyFill="1" applyAlignment="1">
      <alignment/>
    </xf>
    <xf numFmtId="0" fontId="14" fillId="2" borderId="0" xfId="23" applyFont="1" applyFill="1" applyAlignment="1">
      <alignment horizontal="right"/>
    </xf>
    <xf numFmtId="0" fontId="0" fillId="2" borderId="0" xfId="0" applyFill="1" applyAlignment="1">
      <alignment/>
    </xf>
    <xf numFmtId="0" fontId="7" fillId="2" borderId="51" xfId="23" applyFont="1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23" fillId="2" borderId="0" xfId="23" applyFont="1" applyFill="1" applyAlignment="1">
      <alignment/>
    </xf>
    <xf numFmtId="0" fontId="20" fillId="2" borderId="0" xfId="23" applyFont="1" applyFill="1" applyAlignment="1">
      <alignment/>
    </xf>
    <xf numFmtId="0" fontId="7" fillId="2" borderId="0" xfId="23" applyFont="1" applyFill="1" applyAlignment="1">
      <alignment/>
    </xf>
    <xf numFmtId="0" fontId="14" fillId="2" borderId="0" xfId="23" applyFont="1" applyFill="1" applyAlignment="1">
      <alignment/>
    </xf>
    <xf numFmtId="14" fontId="6" fillId="2" borderId="0" xfId="23" applyNumberFormat="1" applyFont="1" applyFill="1" applyAlignment="1">
      <alignment horizontal="center"/>
    </xf>
    <xf numFmtId="0" fontId="6" fillId="2" borderId="16" xfId="23" applyFont="1" applyFill="1" applyBorder="1" applyAlignment="1">
      <alignment/>
    </xf>
    <xf numFmtId="0" fontId="6" fillId="2" borderId="0" xfId="23" applyFont="1" applyFill="1" applyAlignment="1" applyProtection="1">
      <alignment horizontal="left"/>
      <protection locked="0"/>
    </xf>
    <xf numFmtId="0" fontId="0" fillId="2" borderId="0" xfId="23" applyFont="1" applyFill="1" applyAlignment="1" applyProtection="1">
      <alignment/>
      <protection locked="0"/>
    </xf>
    <xf numFmtId="0" fontId="14" fillId="3" borderId="0" xfId="23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6" fillId="6" borderId="0" xfId="23" applyFont="1" applyFill="1" applyAlignment="1">
      <alignment/>
    </xf>
    <xf numFmtId="0" fontId="6" fillId="6" borderId="0" xfId="23" applyFont="1" applyFill="1" applyBorder="1" applyAlignment="1">
      <alignment/>
    </xf>
    <xf numFmtId="0" fontId="9" fillId="6" borderId="0" xfId="23" applyFont="1" applyFill="1" applyBorder="1" applyAlignment="1">
      <alignment horizontal="left"/>
    </xf>
    <xf numFmtId="0" fontId="9" fillId="6" borderId="30" xfId="23" applyFont="1" applyFill="1" applyBorder="1" applyAlignment="1">
      <alignment horizontal="left"/>
    </xf>
    <xf numFmtId="0" fontId="6" fillId="6" borderId="2" xfId="23" applyFont="1" applyFill="1" applyBorder="1" applyAlignment="1">
      <alignment/>
    </xf>
    <xf numFmtId="0" fontId="6" fillId="6" borderId="33" xfId="23" applyFont="1" applyFill="1" applyBorder="1" applyAlignment="1">
      <alignment/>
    </xf>
    <xf numFmtId="0" fontId="6" fillId="6" borderId="3" xfId="23" applyFont="1" applyFill="1" applyBorder="1" applyAlignment="1">
      <alignment/>
    </xf>
    <xf numFmtId="0" fontId="9" fillId="6" borderId="0" xfId="23" applyFont="1" applyFill="1" applyAlignment="1">
      <alignment horizontal="center"/>
    </xf>
    <xf numFmtId="0" fontId="9" fillId="6" borderId="0" xfId="23" applyFont="1" applyFill="1" applyAlignment="1">
      <alignment/>
    </xf>
    <xf numFmtId="0" fontId="9" fillId="6" borderId="52" xfId="23" applyFont="1" applyFill="1" applyBorder="1" applyAlignment="1">
      <alignment/>
    </xf>
    <xf numFmtId="0" fontId="6" fillId="6" borderId="4" xfId="23" applyFont="1" applyFill="1" applyBorder="1" applyAlignment="1">
      <alignment/>
    </xf>
    <xf numFmtId="0" fontId="21" fillId="6" borderId="0" xfId="23" applyFont="1" applyFill="1" applyAlignment="1">
      <alignment/>
    </xf>
    <xf numFmtId="0" fontId="9" fillId="6" borderId="30" xfId="23" applyFont="1" applyFill="1" applyBorder="1" applyAlignment="1">
      <alignment/>
    </xf>
    <xf numFmtId="0" fontId="9" fillId="6" borderId="5" xfId="23" applyFont="1" applyFill="1" applyBorder="1" applyAlignment="1">
      <alignment horizontal="left"/>
    </xf>
    <xf numFmtId="0" fontId="6" fillId="6" borderId="5" xfId="23" applyFont="1" applyFill="1" applyBorder="1" applyAlignment="1">
      <alignment/>
    </xf>
    <xf numFmtId="0" fontId="9" fillId="6" borderId="5" xfId="23" applyFont="1" applyFill="1" applyBorder="1" applyAlignment="1">
      <alignment horizontal="right"/>
    </xf>
    <xf numFmtId="0" fontId="9" fillId="6" borderId="2" xfId="23" applyFont="1" applyFill="1" applyBorder="1" applyAlignment="1">
      <alignment horizontal="right"/>
    </xf>
    <xf numFmtId="0" fontId="9" fillId="6" borderId="53" xfId="23" applyFont="1" applyFill="1" applyBorder="1" applyAlignment="1">
      <alignment/>
    </xf>
    <xf numFmtId="0" fontId="9" fillId="6" borderId="7" xfId="23" applyFont="1" applyFill="1" applyBorder="1" applyAlignment="1">
      <alignment/>
    </xf>
    <xf numFmtId="0" fontId="6" fillId="6" borderId="6" xfId="23" applyFont="1" applyFill="1" applyBorder="1" applyAlignment="1">
      <alignment/>
    </xf>
    <xf numFmtId="0" fontId="9" fillId="6" borderId="54" xfId="23" applyFont="1" applyFill="1" applyBorder="1" applyAlignment="1">
      <alignment horizontal="left"/>
    </xf>
    <xf numFmtId="0" fontId="9" fillId="6" borderId="8" xfId="23" applyFont="1" applyFill="1" applyBorder="1" applyAlignment="1">
      <alignment horizontal="right"/>
    </xf>
    <xf numFmtId="0" fontId="7" fillId="6" borderId="15" xfId="23" applyFont="1" applyFill="1" applyBorder="1" applyAlignment="1">
      <alignment horizontal="left"/>
    </xf>
    <xf numFmtId="0" fontId="9" fillId="6" borderId="33" xfId="23" applyFont="1" applyFill="1" applyBorder="1" applyAlignment="1">
      <alignment/>
    </xf>
    <xf numFmtId="0" fontId="9" fillId="6" borderId="0" xfId="23" applyFont="1" applyFill="1" applyBorder="1" applyAlignment="1">
      <alignment/>
    </xf>
    <xf numFmtId="0" fontId="7" fillId="6" borderId="15" xfId="23" applyFont="1" applyFill="1" applyBorder="1" applyAlignment="1" applyProtection="1">
      <alignment horizontal="left"/>
      <protection locked="0"/>
    </xf>
    <xf numFmtId="0" fontId="6" fillId="6" borderId="33" xfId="23" applyFont="1" applyFill="1" applyBorder="1" applyAlignment="1">
      <alignment/>
    </xf>
    <xf numFmtId="14" fontId="6" fillId="6" borderId="0" xfId="23" applyNumberFormat="1" applyFont="1" applyFill="1" applyBorder="1" applyAlignment="1">
      <alignment horizontal="center"/>
    </xf>
    <xf numFmtId="0" fontId="9" fillId="6" borderId="55" xfId="23" applyFont="1" applyFill="1" applyBorder="1" applyAlignment="1">
      <alignment/>
    </xf>
    <xf numFmtId="0" fontId="9" fillId="6" borderId="56" xfId="23" applyFont="1" applyFill="1" applyBorder="1" applyAlignment="1">
      <alignment/>
    </xf>
    <xf numFmtId="0" fontId="6" fillId="6" borderId="2" xfId="23" applyFont="1" applyFill="1" applyBorder="1" applyAlignment="1">
      <alignment horizontal="center"/>
    </xf>
    <xf numFmtId="0" fontId="6" fillId="6" borderId="0" xfId="23" applyFont="1" applyFill="1" applyBorder="1" applyAlignment="1">
      <alignment horizontal="center"/>
    </xf>
    <xf numFmtId="0" fontId="9" fillId="6" borderId="6" xfId="23" applyFont="1" applyFill="1" applyBorder="1" applyAlignment="1">
      <alignment/>
    </xf>
    <xf numFmtId="0" fontId="7" fillId="6" borderId="33" xfId="23" applyFont="1" applyFill="1" applyBorder="1" applyAlignment="1">
      <alignment/>
    </xf>
    <xf numFmtId="0" fontId="16" fillId="6" borderId="33" xfId="23" applyFont="1" applyFill="1" applyBorder="1" applyAlignment="1">
      <alignment/>
    </xf>
    <xf numFmtId="2" fontId="7" fillId="6" borderId="0" xfId="23" applyNumberFormat="1" applyFont="1" applyFill="1" applyBorder="1" applyAlignment="1">
      <alignment/>
    </xf>
    <xf numFmtId="0" fontId="6" fillId="6" borderId="0" xfId="23" applyFont="1" applyFill="1" applyBorder="1" applyAlignment="1">
      <alignment/>
    </xf>
    <xf numFmtId="0" fontId="17" fillId="6" borderId="33" xfId="23" applyFont="1" applyFill="1" applyBorder="1" applyAlignment="1">
      <alignment horizontal="left"/>
    </xf>
    <xf numFmtId="0" fontId="8" fillId="6" borderId="0" xfId="23" applyFont="1" applyFill="1" applyBorder="1" applyAlignment="1">
      <alignment/>
    </xf>
    <xf numFmtId="0" fontId="7" fillId="6" borderId="53" xfId="23" applyFont="1" applyFill="1" applyBorder="1" applyAlignment="1">
      <alignment/>
    </xf>
    <xf numFmtId="0" fontId="6" fillId="6" borderId="7" xfId="23" applyFont="1" applyFill="1" applyBorder="1" applyAlignment="1">
      <alignment/>
    </xf>
    <xf numFmtId="0" fontId="9" fillId="6" borderId="0" xfId="23" applyFont="1" applyFill="1" applyBorder="1" applyAlignment="1">
      <alignment horizontal="center"/>
    </xf>
    <xf numFmtId="0" fontId="9" fillId="6" borderId="3" xfId="23" applyFont="1" applyFill="1" applyBorder="1" applyAlignment="1">
      <alignment horizontal="center"/>
    </xf>
    <xf numFmtId="0" fontId="16" fillId="6" borderId="54" xfId="23" applyFont="1" applyFill="1" applyBorder="1" applyAlignment="1">
      <alignment/>
    </xf>
    <xf numFmtId="0" fontId="17" fillId="6" borderId="8" xfId="23" applyFont="1" applyFill="1" applyBorder="1" applyAlignment="1">
      <alignment horizontal="center"/>
    </xf>
    <xf numFmtId="49" fontId="6" fillId="6" borderId="15" xfId="23" applyNumberFormat="1" applyFont="1" applyFill="1" applyBorder="1" applyAlignment="1" applyProtection="1">
      <alignment horizontal="center"/>
      <protection locked="0"/>
    </xf>
    <xf numFmtId="0" fontId="8" fillId="6" borderId="33" xfId="23" applyFont="1" applyFill="1" applyBorder="1" applyAlignment="1">
      <alignment/>
    </xf>
    <xf numFmtId="0" fontId="9" fillId="6" borderId="3" xfId="23" applyFont="1" applyFill="1" applyBorder="1" applyAlignment="1">
      <alignment/>
    </xf>
    <xf numFmtId="0" fontId="9" fillId="6" borderId="33" xfId="23" applyFont="1" applyFill="1" applyBorder="1" applyAlignment="1">
      <alignment horizontal="left"/>
    </xf>
    <xf numFmtId="0" fontId="9" fillId="6" borderId="57" xfId="23" applyFont="1" applyFill="1" applyBorder="1" applyAlignment="1">
      <alignment horizontal="right"/>
    </xf>
    <xf numFmtId="0" fontId="7" fillId="6" borderId="0" xfId="23" applyFont="1" applyFill="1" applyBorder="1" applyAlignment="1">
      <alignment/>
    </xf>
    <xf numFmtId="0" fontId="9" fillId="6" borderId="54" xfId="23" applyFont="1" applyFill="1" applyBorder="1" applyAlignment="1">
      <alignment/>
    </xf>
    <xf numFmtId="0" fontId="9" fillId="6" borderId="8" xfId="23" applyFont="1" applyFill="1" applyBorder="1" applyAlignment="1">
      <alignment/>
    </xf>
    <xf numFmtId="0" fontId="9" fillId="6" borderId="33" xfId="23" applyFont="1" applyFill="1" applyBorder="1" applyAlignment="1">
      <alignment/>
    </xf>
    <xf numFmtId="0" fontId="8" fillId="6" borderId="33" xfId="23" applyFont="1" applyFill="1" applyBorder="1" applyAlignment="1">
      <alignment/>
    </xf>
    <xf numFmtId="0" fontId="14" fillId="6" borderId="52" xfId="23" applyFont="1" applyFill="1" applyBorder="1" applyAlignment="1">
      <alignment/>
    </xf>
    <xf numFmtId="0" fontId="14" fillId="6" borderId="29" xfId="23" applyFont="1" applyFill="1" applyBorder="1" applyAlignment="1">
      <alignment/>
    </xf>
    <xf numFmtId="0" fontId="6" fillId="6" borderId="29" xfId="23" applyFont="1" applyFill="1" applyBorder="1" applyAlignment="1">
      <alignment/>
    </xf>
    <xf numFmtId="0" fontId="14" fillId="6" borderId="4" xfId="23" applyFont="1" applyFill="1" applyBorder="1" applyAlignment="1">
      <alignment horizontal="right"/>
    </xf>
    <xf numFmtId="0" fontId="0" fillId="7" borderId="0" xfId="0" applyFill="1" applyAlignment="1">
      <alignment/>
    </xf>
    <xf numFmtId="0" fontId="0" fillId="4" borderId="0" xfId="0" applyFill="1" applyAlignment="1">
      <alignment horizontal="center"/>
    </xf>
    <xf numFmtId="0" fontId="6" fillId="2" borderId="58" xfId="23" applyFont="1" applyFill="1" applyBorder="1" applyAlignment="1">
      <alignment/>
    </xf>
    <xf numFmtId="0" fontId="7" fillId="2" borderId="59" xfId="23" applyFont="1" applyFill="1" applyBorder="1" applyAlignment="1">
      <alignment/>
    </xf>
    <xf numFmtId="0" fontId="6" fillId="2" borderId="60" xfId="23" applyFont="1" applyFill="1" applyBorder="1" applyAlignment="1">
      <alignment/>
    </xf>
    <xf numFmtId="0" fontId="6" fillId="2" borderId="61" xfId="23" applyFont="1" applyFill="1" applyBorder="1" applyAlignment="1">
      <alignment/>
    </xf>
    <xf numFmtId="0" fontId="7" fillId="2" borderId="62" xfId="23" applyNumberFormat="1" applyFont="1" applyFill="1" applyBorder="1" applyAlignment="1">
      <alignment horizontal="center"/>
    </xf>
    <xf numFmtId="14" fontId="6" fillId="2" borderId="16" xfId="23" applyNumberFormat="1" applyFont="1" applyFill="1" applyBorder="1" applyAlignment="1" applyProtection="1">
      <alignment horizontal="center"/>
      <protection locked="0"/>
    </xf>
    <xf numFmtId="0" fontId="7" fillId="2" borderId="16" xfId="23" applyNumberFormat="1" applyFont="1" applyFill="1" applyBorder="1" applyAlignment="1">
      <alignment horizontal="center"/>
    </xf>
    <xf numFmtId="0" fontId="7" fillId="2" borderId="16" xfId="23" applyNumberFormat="1" applyFont="1" applyFill="1" applyBorder="1" applyAlignment="1">
      <alignment/>
    </xf>
    <xf numFmtId="0" fontId="6" fillId="2" borderId="63" xfId="23" applyFont="1" applyFill="1" applyBorder="1" applyAlignment="1">
      <alignment/>
    </xf>
    <xf numFmtId="0" fontId="6" fillId="2" borderId="64" xfId="23" applyFont="1" applyFill="1" applyBorder="1" applyAlignment="1">
      <alignment horizontal="center"/>
    </xf>
    <xf numFmtId="0" fontId="7" fillId="2" borderId="65" xfId="23" applyFont="1" applyFill="1" applyBorder="1" applyAlignment="1">
      <alignment/>
    </xf>
    <xf numFmtId="0" fontId="6" fillId="2" borderId="66" xfId="23" applyFont="1" applyFill="1" applyBorder="1" applyAlignment="1">
      <alignment/>
    </xf>
    <xf numFmtId="0" fontId="6" fillId="2" borderId="66" xfId="23" applyFont="1" applyFill="1" applyBorder="1" applyAlignment="1">
      <alignment horizontal="left"/>
    </xf>
    <xf numFmtId="0" fontId="6" fillId="2" borderId="67" xfId="23" applyFont="1" applyFill="1" applyBorder="1" applyAlignment="1" applyProtection="1">
      <alignment horizontal="center"/>
      <protection locked="0"/>
    </xf>
    <xf numFmtId="0" fontId="6" fillId="2" borderId="68" xfId="23" applyFont="1" applyFill="1" applyBorder="1" applyAlignment="1">
      <alignment horizontal="center"/>
    </xf>
    <xf numFmtId="0" fontId="6" fillId="2" borderId="69" xfId="23" applyFont="1" applyFill="1" applyBorder="1" applyAlignment="1">
      <alignment horizontal="center"/>
    </xf>
    <xf numFmtId="0" fontId="7" fillId="2" borderId="70" xfId="23" applyFont="1" applyFill="1" applyBorder="1" applyAlignment="1">
      <alignment/>
    </xf>
    <xf numFmtId="0" fontId="6" fillId="2" borderId="71" xfId="23" applyFont="1" applyFill="1" applyBorder="1" applyAlignment="1">
      <alignment/>
    </xf>
    <xf numFmtId="0" fontId="6" fillId="2" borderId="72" xfId="23" applyFont="1" applyFill="1" applyBorder="1" applyAlignment="1">
      <alignment horizontal="center"/>
    </xf>
    <xf numFmtId="0" fontId="6" fillId="2" borderId="73" xfId="23" applyFont="1" applyFill="1" applyBorder="1" applyAlignment="1">
      <alignment horizontal="center"/>
    </xf>
    <xf numFmtId="0" fontId="6" fillId="2" borderId="74" xfId="23" applyFont="1" applyFill="1" applyBorder="1" applyAlignment="1">
      <alignment/>
    </xf>
    <xf numFmtId="0" fontId="6" fillId="2" borderId="75" xfId="23" applyFont="1" applyFill="1" applyBorder="1" applyAlignment="1">
      <alignment/>
    </xf>
    <xf numFmtId="0" fontId="6" fillId="2" borderId="76" xfId="23" applyFont="1" applyFill="1" applyBorder="1" applyAlignment="1">
      <alignment/>
    </xf>
    <xf numFmtId="0" fontId="6" fillId="2" borderId="77" xfId="23" applyFont="1" applyFill="1" applyBorder="1" applyAlignment="1">
      <alignment horizontal="center"/>
    </xf>
    <xf numFmtId="0" fontId="6" fillId="2" borderId="78" xfId="23" applyFont="1" applyFill="1" applyBorder="1" applyAlignment="1">
      <alignment/>
    </xf>
    <xf numFmtId="0" fontId="6" fillId="2" borderId="67" xfId="23" applyFont="1" applyFill="1" applyBorder="1" applyAlignment="1">
      <alignment horizontal="center"/>
    </xf>
    <xf numFmtId="0" fontId="6" fillId="2" borderId="79" xfId="23" applyFont="1" applyFill="1" applyBorder="1" applyAlignment="1">
      <alignment/>
    </xf>
    <xf numFmtId="0" fontId="6" fillId="2" borderId="80" xfId="23" applyFont="1" applyFill="1" applyBorder="1" applyAlignment="1">
      <alignment horizontal="center"/>
    </xf>
    <xf numFmtId="0" fontId="6" fillId="2" borderId="81" xfId="23" applyFont="1" applyFill="1" applyBorder="1" applyAlignment="1">
      <alignment horizontal="center"/>
    </xf>
    <xf numFmtId="0" fontId="6" fillId="2" borderId="77" xfId="23" applyFont="1" applyFill="1" applyBorder="1" applyAlignment="1">
      <alignment/>
    </xf>
    <xf numFmtId="0" fontId="6" fillId="2" borderId="16" xfId="23" applyFont="1" applyFill="1" applyBorder="1" applyAlignment="1">
      <alignment horizontal="right"/>
    </xf>
    <xf numFmtId="0" fontId="6" fillId="2" borderId="0" xfId="23" applyFont="1" applyFill="1" applyBorder="1" applyAlignment="1">
      <alignment horizontal="right"/>
    </xf>
    <xf numFmtId="0" fontId="8" fillId="2" borderId="0" xfId="23" applyFont="1" applyFill="1" applyAlignment="1">
      <alignment/>
    </xf>
    <xf numFmtId="0" fontId="16" fillId="2" borderId="59" xfId="23" applyFont="1" applyFill="1" applyBorder="1" applyAlignment="1">
      <alignment/>
    </xf>
    <xf numFmtId="0" fontId="9" fillId="2" borderId="82" xfId="23" applyFont="1" applyFill="1" applyBorder="1" applyAlignment="1">
      <alignment horizontal="right"/>
    </xf>
    <xf numFmtId="0" fontId="9" fillId="2" borderId="83" xfId="23" applyFont="1" applyFill="1" applyBorder="1" applyAlignment="1">
      <alignment horizontal="right"/>
    </xf>
    <xf numFmtId="0" fontId="9" fillId="2" borderId="62" xfId="23" applyFont="1" applyFill="1" applyBorder="1" applyAlignment="1">
      <alignment/>
    </xf>
    <xf numFmtId="0" fontId="16" fillId="2" borderId="84" xfId="23" applyFont="1" applyFill="1" applyBorder="1" applyAlignment="1">
      <alignment/>
    </xf>
    <xf numFmtId="0" fontId="17" fillId="2" borderId="74" xfId="23" applyFont="1" applyFill="1" applyBorder="1" applyAlignment="1">
      <alignment/>
    </xf>
    <xf numFmtId="0" fontId="17" fillId="2" borderId="0" xfId="23" applyFont="1" applyFill="1" applyBorder="1" applyAlignment="1">
      <alignment/>
    </xf>
    <xf numFmtId="0" fontId="16" fillId="2" borderId="59" xfId="23" applyFont="1" applyFill="1" applyBorder="1" applyAlignment="1">
      <alignment/>
    </xf>
    <xf numFmtId="0" fontId="17" fillId="2" borderId="60" xfId="23" applyFont="1" applyFill="1" applyBorder="1" applyAlignment="1">
      <alignment/>
    </xf>
    <xf numFmtId="0" fontId="16" fillId="2" borderId="47" xfId="23" applyFont="1" applyFill="1" applyBorder="1" applyAlignment="1">
      <alignment/>
    </xf>
    <xf numFmtId="0" fontId="16" fillId="2" borderId="62" xfId="23" applyFont="1" applyFill="1" applyBorder="1" applyAlignment="1">
      <alignment/>
    </xf>
    <xf numFmtId="0" fontId="17" fillId="2" borderId="16" xfId="23" applyFont="1" applyFill="1" applyBorder="1" applyAlignment="1">
      <alignment/>
    </xf>
    <xf numFmtId="0" fontId="16" fillId="2" borderId="62" xfId="23" applyFont="1" applyFill="1" applyBorder="1" applyAlignment="1">
      <alignment horizontal="left"/>
    </xf>
    <xf numFmtId="0" fontId="16" fillId="2" borderId="70" xfId="23" applyFont="1" applyFill="1" applyBorder="1" applyAlignment="1">
      <alignment horizontal="left"/>
    </xf>
    <xf numFmtId="0" fontId="17" fillId="2" borderId="0" xfId="23" applyFont="1" applyFill="1" applyAlignment="1">
      <alignment horizontal="center"/>
    </xf>
    <xf numFmtId="0" fontId="17" fillId="2" borderId="0" xfId="23" applyFont="1" applyFill="1" applyAlignment="1">
      <alignment/>
    </xf>
    <xf numFmtId="0" fontId="16" fillId="2" borderId="0" xfId="23" applyFont="1" applyFill="1" applyAlignment="1">
      <alignment/>
    </xf>
    <xf numFmtId="0" fontId="16" fillId="2" borderId="84" xfId="23" applyFont="1" applyFill="1" applyBorder="1" applyAlignment="1">
      <alignment/>
    </xf>
    <xf numFmtId="0" fontId="17" fillId="2" borderId="74" xfId="23" applyFont="1" applyFill="1" applyBorder="1" applyAlignment="1">
      <alignment/>
    </xf>
    <xf numFmtId="0" fontId="17" fillId="2" borderId="75" xfId="23" applyFont="1" applyFill="1" applyBorder="1" applyAlignment="1">
      <alignment/>
    </xf>
    <xf numFmtId="0" fontId="16" fillId="2" borderId="47" xfId="23" applyFont="1" applyFill="1" applyBorder="1" applyAlignment="1">
      <alignment/>
    </xf>
    <xf numFmtId="0" fontId="17" fillId="2" borderId="0" xfId="23" applyFont="1" applyFill="1" applyBorder="1" applyAlignment="1">
      <alignment/>
    </xf>
    <xf numFmtId="0" fontId="17" fillId="2" borderId="58" xfId="23" applyFont="1" applyFill="1" applyBorder="1" applyAlignment="1">
      <alignment/>
    </xf>
    <xf numFmtId="0" fontId="17" fillId="2" borderId="60" xfId="23" applyFont="1" applyFill="1" applyBorder="1" applyAlignment="1">
      <alignment/>
    </xf>
    <xf numFmtId="0" fontId="17" fillId="2" borderId="61" xfId="23" applyFont="1" applyFill="1" applyBorder="1" applyAlignment="1">
      <alignment/>
    </xf>
    <xf numFmtId="0" fontId="16" fillId="2" borderId="62" xfId="23" applyFont="1" applyFill="1" applyBorder="1" applyAlignment="1">
      <alignment/>
    </xf>
    <xf numFmtId="0" fontId="17" fillId="2" borderId="16" xfId="23" applyFont="1" applyFill="1" applyBorder="1" applyAlignment="1">
      <alignment/>
    </xf>
    <xf numFmtId="0" fontId="17" fillId="2" borderId="16" xfId="23" applyFont="1" applyFill="1" applyBorder="1" applyAlignment="1">
      <alignment horizontal="right"/>
    </xf>
    <xf numFmtId="0" fontId="17" fillId="2" borderId="63" xfId="23" applyFont="1" applyFill="1" applyBorder="1" applyAlignment="1">
      <alignment/>
    </xf>
    <xf numFmtId="0" fontId="16" fillId="2" borderId="85" xfId="23" applyFont="1" applyFill="1" applyBorder="1" applyAlignment="1">
      <alignment/>
    </xf>
    <xf numFmtId="0" fontId="17" fillId="2" borderId="71" xfId="23" applyFont="1" applyFill="1" applyBorder="1" applyAlignment="1">
      <alignment/>
    </xf>
    <xf numFmtId="0" fontId="9" fillId="2" borderId="47" xfId="23" applyFont="1" applyFill="1" applyBorder="1" applyAlignment="1">
      <alignment/>
    </xf>
    <xf numFmtId="0" fontId="9" fillId="2" borderId="16" xfId="23" applyFont="1" applyFill="1" applyBorder="1" applyAlignment="1">
      <alignment horizontal="right"/>
    </xf>
    <xf numFmtId="0" fontId="6" fillId="2" borderId="86" xfId="23" applyFont="1" applyFill="1" applyBorder="1" applyAlignment="1" applyProtection="1">
      <alignment/>
      <protection locked="0"/>
    </xf>
    <xf numFmtId="0" fontId="6" fillId="2" borderId="87" xfId="23" applyFont="1" applyFill="1" applyBorder="1" applyAlignment="1" applyProtection="1">
      <alignment horizontal="left"/>
      <protection locked="0"/>
    </xf>
    <xf numFmtId="0" fontId="17" fillId="2" borderId="87" xfId="23" applyFont="1" applyFill="1" applyBorder="1" applyAlignment="1">
      <alignment/>
    </xf>
    <xf numFmtId="0" fontId="6" fillId="2" borderId="65" xfId="23" applyFont="1" applyFill="1" applyBorder="1" applyAlignment="1">
      <alignment/>
    </xf>
    <xf numFmtId="0" fontId="6" fillId="2" borderId="82" xfId="23" applyFont="1" applyFill="1" applyBorder="1" applyAlignment="1">
      <alignment/>
    </xf>
    <xf numFmtId="0" fontId="8" fillId="2" borderId="88" xfId="23" applyFont="1" applyFill="1" applyBorder="1" applyAlignment="1">
      <alignment horizontal="center"/>
    </xf>
    <xf numFmtId="0" fontId="6" fillId="2" borderId="89" xfId="23" applyFont="1" applyFill="1" applyBorder="1" applyAlignment="1">
      <alignment horizontal="center"/>
    </xf>
    <xf numFmtId="0" fontId="9" fillId="2" borderId="90" xfId="23" applyFont="1" applyFill="1" applyBorder="1" applyAlignment="1">
      <alignment horizontal="left"/>
    </xf>
    <xf numFmtId="0" fontId="9" fillId="2" borderId="91" xfId="23" applyFont="1" applyFill="1" applyBorder="1" applyAlignment="1">
      <alignment/>
    </xf>
    <xf numFmtId="0" fontId="9" fillId="2" borderId="74" xfId="23" applyFont="1" applyFill="1" applyBorder="1" applyAlignment="1">
      <alignment/>
    </xf>
    <xf numFmtId="0" fontId="6" fillId="2" borderId="92" xfId="23" applyFont="1" applyFill="1" applyBorder="1" applyAlignment="1">
      <alignment/>
    </xf>
    <xf numFmtId="0" fontId="9" fillId="2" borderId="93" xfId="23" applyFont="1" applyFill="1" applyBorder="1" applyAlignment="1">
      <alignment horizontal="left"/>
    </xf>
    <xf numFmtId="0" fontId="6" fillId="2" borderId="94" xfId="23" applyFont="1" applyFill="1" applyBorder="1" applyAlignment="1" applyProtection="1">
      <alignment horizontal="center"/>
      <protection locked="0"/>
    </xf>
    <xf numFmtId="0" fontId="9" fillId="2" borderId="70" xfId="23" applyFont="1" applyFill="1" applyBorder="1" applyAlignment="1">
      <alignment horizontal="left"/>
    </xf>
    <xf numFmtId="0" fontId="9" fillId="2" borderId="70" xfId="23" applyFont="1" applyFill="1" applyBorder="1" applyAlignment="1">
      <alignment/>
    </xf>
    <xf numFmtId="0" fontId="6" fillId="2" borderId="94" xfId="23" applyFont="1" applyFill="1" applyBorder="1" applyAlignment="1">
      <alignment/>
    </xf>
    <xf numFmtId="0" fontId="9" fillId="2" borderId="91" xfId="23" applyFont="1" applyFill="1" applyBorder="1" applyAlignment="1">
      <alignment horizontal="left"/>
    </xf>
    <xf numFmtId="0" fontId="9" fillId="2" borderId="95" xfId="23" applyFont="1" applyFill="1" applyBorder="1" applyAlignment="1">
      <alignment/>
    </xf>
    <xf numFmtId="0" fontId="6" fillId="2" borderId="95" xfId="23" applyFont="1" applyFill="1" applyBorder="1" applyAlignment="1">
      <alignment/>
    </xf>
    <xf numFmtId="49" fontId="6" fillId="2" borderId="96" xfId="23" applyNumberFormat="1" applyFont="1" applyFill="1" applyBorder="1" applyAlignment="1" applyProtection="1">
      <alignment horizontal="right"/>
      <protection locked="0"/>
    </xf>
    <xf numFmtId="0" fontId="6" fillId="2" borderId="79" xfId="23" applyFont="1" applyFill="1" applyBorder="1" applyAlignment="1" applyProtection="1">
      <alignment horizontal="center"/>
      <protection locked="0"/>
    </xf>
    <xf numFmtId="0" fontId="9" fillId="2" borderId="94" xfId="23" applyFont="1" applyFill="1" applyBorder="1" applyAlignment="1">
      <alignment horizontal="left"/>
    </xf>
    <xf numFmtId="0" fontId="9" fillId="2" borderId="97" xfId="23" applyFont="1" applyFill="1" applyBorder="1" applyAlignment="1">
      <alignment horizontal="left"/>
    </xf>
    <xf numFmtId="0" fontId="9" fillId="2" borderId="98" xfId="23" applyFont="1" applyFill="1" applyBorder="1" applyAlignment="1">
      <alignment horizontal="left"/>
    </xf>
    <xf numFmtId="0" fontId="9" fillId="2" borderId="98" xfId="23" applyFont="1" applyFill="1" applyBorder="1" applyAlignment="1">
      <alignment/>
    </xf>
    <xf numFmtId="0" fontId="0" fillId="2" borderId="99" xfId="23" applyFont="1" applyFill="1" applyBorder="1" applyAlignment="1" applyProtection="1">
      <alignment/>
      <protection locked="0"/>
    </xf>
    <xf numFmtId="0" fontId="6" fillId="2" borderId="100" xfId="23" applyFont="1" applyFill="1" applyBorder="1" applyAlignment="1" applyProtection="1">
      <alignment/>
      <protection locked="0"/>
    </xf>
    <xf numFmtId="0" fontId="6" fillId="2" borderId="96" xfId="23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6" fillId="8" borderId="0" xfId="23" applyFont="1" applyFill="1" applyAlignment="1">
      <alignment/>
    </xf>
    <xf numFmtId="0" fontId="0" fillId="8" borderId="0" xfId="0" applyFill="1" applyAlignment="1">
      <alignment/>
    </xf>
    <xf numFmtId="0" fontId="9" fillId="8" borderId="0" xfId="23" applyFont="1" applyFill="1" applyAlignment="1">
      <alignment/>
    </xf>
    <xf numFmtId="0" fontId="9" fillId="8" borderId="16" xfId="23" applyFont="1" applyFill="1" applyBorder="1" applyAlignment="1">
      <alignment horizontal="center"/>
    </xf>
    <xf numFmtId="0" fontId="6" fillId="8" borderId="47" xfId="23" applyFont="1" applyFill="1" applyBorder="1" applyAlignment="1">
      <alignment/>
    </xf>
    <xf numFmtId="0" fontId="6" fillId="8" borderId="65" xfId="23" applyFont="1" applyFill="1" applyBorder="1" applyAlignment="1">
      <alignment/>
    </xf>
    <xf numFmtId="0" fontId="6" fillId="8" borderId="66" xfId="23" applyFont="1" applyFill="1" applyBorder="1" applyAlignment="1">
      <alignment/>
    </xf>
    <xf numFmtId="0" fontId="6" fillId="8" borderId="82" xfId="23" applyFont="1" applyFill="1" applyBorder="1" applyAlignment="1">
      <alignment/>
    </xf>
    <xf numFmtId="0" fontId="6" fillId="8" borderId="59" xfId="23" applyFont="1" applyFill="1" applyBorder="1" applyAlignment="1">
      <alignment/>
    </xf>
    <xf numFmtId="0" fontId="6" fillId="8" borderId="60" xfId="23" applyFont="1" applyFill="1" applyBorder="1" applyAlignment="1">
      <alignment/>
    </xf>
    <xf numFmtId="0" fontId="6" fillId="8" borderId="61" xfId="23" applyFont="1" applyFill="1" applyBorder="1" applyAlignment="1">
      <alignment/>
    </xf>
    <xf numFmtId="0" fontId="6" fillId="8" borderId="58" xfId="23" applyFont="1" applyFill="1" applyBorder="1" applyAlignment="1">
      <alignment/>
    </xf>
    <xf numFmtId="0" fontId="10" fillId="8" borderId="0" xfId="23" applyFont="1" applyFill="1" applyAlignment="1">
      <alignment/>
    </xf>
    <xf numFmtId="0" fontId="6" fillId="8" borderId="0" xfId="23" applyFont="1" applyFill="1" applyBorder="1" applyAlignment="1">
      <alignment/>
    </xf>
    <xf numFmtId="0" fontId="6" fillId="8" borderId="0" xfId="23" applyFont="1" applyFill="1" applyAlignment="1">
      <alignment horizontal="center"/>
    </xf>
    <xf numFmtId="0" fontId="6" fillId="8" borderId="0" xfId="23" applyFont="1" applyFill="1" applyBorder="1" applyAlignment="1">
      <alignment horizontal="center"/>
    </xf>
    <xf numFmtId="0" fontId="9" fillId="8" borderId="0" xfId="23" applyFont="1" applyFill="1" applyAlignment="1">
      <alignment horizontal="left"/>
    </xf>
    <xf numFmtId="0" fontId="7" fillId="8" borderId="65" xfId="23" applyFont="1" applyFill="1" applyBorder="1" applyAlignment="1">
      <alignment/>
    </xf>
    <xf numFmtId="0" fontId="7" fillId="8" borderId="66" xfId="23" applyFont="1" applyFill="1" applyBorder="1" applyAlignment="1">
      <alignment/>
    </xf>
    <xf numFmtId="0" fontId="7" fillId="8" borderId="0" xfId="23" applyFont="1" applyFill="1" applyBorder="1" applyAlignment="1">
      <alignment/>
    </xf>
    <xf numFmtId="0" fontId="7" fillId="8" borderId="0" xfId="23" applyFont="1" applyFill="1" applyAlignment="1">
      <alignment/>
    </xf>
    <xf numFmtId="0" fontId="11" fillId="8" borderId="0" xfId="23" applyFont="1" applyFill="1" applyAlignment="1">
      <alignment/>
    </xf>
    <xf numFmtId="0" fontId="7" fillId="8" borderId="0" xfId="23" applyFont="1" applyFill="1" applyAlignment="1">
      <alignment horizontal="right"/>
    </xf>
    <xf numFmtId="0" fontId="12" fillId="8" borderId="0" xfId="23" applyFont="1" applyFill="1" applyAlignment="1">
      <alignment/>
    </xf>
    <xf numFmtId="0" fontId="0" fillId="8" borderId="0" xfId="23" applyFont="1" applyFill="1" applyAlignment="1">
      <alignment/>
    </xf>
    <xf numFmtId="0" fontId="10" fillId="8" borderId="0" xfId="23" applyFont="1" applyFill="1" applyBorder="1" applyAlignment="1">
      <alignment horizontal="left"/>
    </xf>
    <xf numFmtId="0" fontId="6" fillId="8" borderId="0" xfId="23" applyFont="1" applyFill="1" applyBorder="1" applyAlignment="1" applyProtection="1">
      <alignment horizontal="center"/>
      <protection locked="0"/>
    </xf>
    <xf numFmtId="0" fontId="0" fillId="9" borderId="0" xfId="0" applyFill="1" applyBorder="1" applyAlignment="1">
      <alignment horizontal="center"/>
    </xf>
    <xf numFmtId="0" fontId="9" fillId="8" borderId="0" xfId="23" applyFont="1" applyFill="1" applyBorder="1" applyAlignment="1">
      <alignment horizontal="left"/>
    </xf>
    <xf numFmtId="0" fontId="6" fillId="8" borderId="0" xfId="23" applyFont="1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 horizontal="left"/>
      <protection locked="0"/>
    </xf>
    <xf numFmtId="0" fontId="14" fillId="8" borderId="0" xfId="23" applyFont="1" applyFill="1" applyBorder="1" applyAlignment="1">
      <alignment horizontal="left"/>
    </xf>
    <xf numFmtId="0" fontId="6" fillId="8" borderId="0" xfId="23" applyFont="1" applyFill="1" applyBorder="1" applyAlignment="1">
      <alignment horizontal="left"/>
    </xf>
    <xf numFmtId="0" fontId="14" fillId="9" borderId="0" xfId="23" applyFont="1" applyFill="1" applyBorder="1" applyAlignment="1">
      <alignment horizontal="right"/>
    </xf>
    <xf numFmtId="0" fontId="9" fillId="2" borderId="90" xfId="23" applyFont="1" applyFill="1" applyBorder="1" applyAlignment="1">
      <alignment/>
    </xf>
    <xf numFmtId="0" fontId="9" fillId="2" borderId="64" xfId="23" applyFont="1" applyFill="1" applyBorder="1" applyAlignment="1">
      <alignment/>
    </xf>
    <xf numFmtId="0" fontId="9" fillId="2" borderId="66" xfId="23" applyFont="1" applyFill="1" applyBorder="1" applyAlignment="1">
      <alignment/>
    </xf>
    <xf numFmtId="0" fontId="6" fillId="2" borderId="89" xfId="23" applyFont="1" applyFill="1" applyBorder="1" applyAlignment="1" applyProtection="1">
      <alignment horizontal="center"/>
      <protection locked="0"/>
    </xf>
    <xf numFmtId="0" fontId="6" fillId="2" borderId="101" xfId="23" applyFont="1" applyFill="1" applyBorder="1" applyAlignment="1" applyProtection="1">
      <alignment horizontal="center"/>
      <protection locked="0"/>
    </xf>
    <xf numFmtId="0" fontId="9" fillId="2" borderId="64" xfId="23" applyFont="1" applyFill="1" applyBorder="1" applyAlignment="1">
      <alignment horizontal="center"/>
    </xf>
    <xf numFmtId="0" fontId="6" fillId="2" borderId="66" xfId="23" applyFont="1" applyFill="1" applyBorder="1" applyAlignment="1" applyProtection="1">
      <alignment horizontal="center"/>
      <protection locked="0"/>
    </xf>
    <xf numFmtId="0" fontId="6" fillId="2" borderId="71" xfId="23" applyFont="1" applyFill="1" applyBorder="1" applyAlignment="1">
      <alignment horizontal="center"/>
    </xf>
    <xf numFmtId="0" fontId="6" fillId="2" borderId="102" xfId="23" applyFont="1" applyFill="1" applyBorder="1" applyAlignment="1">
      <alignment/>
    </xf>
    <xf numFmtId="0" fontId="6" fillId="2" borderId="57" xfId="23" applyFont="1" applyFill="1" applyBorder="1" applyAlignment="1">
      <alignment/>
    </xf>
    <xf numFmtId="0" fontId="9" fillId="2" borderId="65" xfId="23" applyFont="1" applyFill="1" applyBorder="1" applyAlignment="1">
      <alignment/>
    </xf>
    <xf numFmtId="0" fontId="9" fillId="2" borderId="82" xfId="23" applyFont="1" applyFill="1" applyBorder="1" applyAlignment="1">
      <alignment/>
    </xf>
    <xf numFmtId="0" fontId="6" fillId="2" borderId="103" xfId="23" applyFont="1" applyFill="1" applyBorder="1" applyAlignment="1">
      <alignment/>
    </xf>
    <xf numFmtId="0" fontId="6" fillId="2" borderId="82" xfId="23" applyFont="1" applyFill="1" applyBorder="1" applyAlignment="1" applyProtection="1">
      <alignment/>
      <protection locked="0"/>
    </xf>
    <xf numFmtId="0" fontId="6" fillId="2" borderId="70" xfId="23" applyFont="1" applyFill="1" applyBorder="1" applyAlignment="1">
      <alignment/>
    </xf>
    <xf numFmtId="0" fontId="6" fillId="2" borderId="104" xfId="23" applyFont="1" applyFill="1" applyBorder="1" applyAlignment="1">
      <alignment/>
    </xf>
    <xf numFmtId="14" fontId="9" fillId="2" borderId="16" xfId="23" applyNumberFormat="1" applyFont="1" applyFill="1" applyBorder="1" applyAlignment="1" applyProtection="1">
      <alignment horizontal="center"/>
      <protection locked="0"/>
    </xf>
    <xf numFmtId="14" fontId="9" fillId="2" borderId="63" xfId="23" applyNumberFormat="1" applyFont="1" applyFill="1" applyBorder="1" applyAlignment="1" applyProtection="1">
      <alignment horizontal="center"/>
      <protection locked="0"/>
    </xf>
    <xf numFmtId="14" fontId="9" fillId="2" borderId="105" xfId="23" applyNumberFormat="1" applyFont="1" applyFill="1" applyBorder="1" applyAlignment="1" applyProtection="1">
      <alignment horizontal="center"/>
      <protection locked="0"/>
    </xf>
    <xf numFmtId="0" fontId="9" fillId="2" borderId="94" xfId="23" applyFont="1" applyFill="1" applyBorder="1" applyAlignment="1">
      <alignment/>
    </xf>
    <xf numFmtId="0" fontId="9" fillId="8" borderId="90" xfId="23" applyFont="1" applyFill="1" applyBorder="1" applyAlignment="1">
      <alignment/>
    </xf>
    <xf numFmtId="0" fontId="6" fillId="8" borderId="95" xfId="23" applyFont="1" applyFill="1" applyBorder="1" applyAlignment="1">
      <alignment/>
    </xf>
    <xf numFmtId="0" fontId="9" fillId="8" borderId="95" xfId="23" applyFont="1" applyFill="1" applyBorder="1" applyAlignment="1">
      <alignment horizontal="center"/>
    </xf>
    <xf numFmtId="0" fontId="9" fillId="8" borderId="93" xfId="23" applyFont="1" applyFill="1" applyBorder="1" applyAlignment="1">
      <alignment/>
    </xf>
    <xf numFmtId="0" fontId="6" fillId="8" borderId="94" xfId="23" applyFont="1" applyFill="1" applyBorder="1" applyAlignment="1">
      <alignment/>
    </xf>
    <xf numFmtId="0" fontId="9" fillId="8" borderId="94" xfId="23" applyFont="1" applyFill="1" applyBorder="1" applyAlignment="1">
      <alignment horizontal="center"/>
    </xf>
    <xf numFmtId="0" fontId="9" fillId="8" borderId="102" xfId="23" applyFont="1" applyFill="1" applyBorder="1" applyAlignment="1">
      <alignment/>
    </xf>
    <xf numFmtId="0" fontId="6" fillId="8" borderId="74" xfId="23" applyFont="1" applyFill="1" applyBorder="1" applyAlignment="1">
      <alignment/>
    </xf>
    <xf numFmtId="0" fontId="9" fillId="8" borderId="74" xfId="23" applyFont="1" applyFill="1" applyBorder="1" applyAlignment="1">
      <alignment/>
    </xf>
    <xf numFmtId="0" fontId="6" fillId="8" borderId="106" xfId="23" applyFont="1" applyFill="1" applyBorder="1" applyAlignment="1">
      <alignment/>
    </xf>
    <xf numFmtId="0" fontId="6" fillId="8" borderId="76" xfId="23" applyFont="1" applyFill="1" applyBorder="1" applyAlignment="1">
      <alignment/>
    </xf>
    <xf numFmtId="0" fontId="9" fillId="8" borderId="64" xfId="23" applyFont="1" applyFill="1" applyBorder="1" applyAlignment="1">
      <alignment/>
    </xf>
    <xf numFmtId="0" fontId="9" fillId="8" borderId="66" xfId="23" applyFont="1" applyFill="1" applyBorder="1" applyAlignment="1">
      <alignment/>
    </xf>
    <xf numFmtId="0" fontId="9" fillId="8" borderId="66" xfId="23" applyFont="1" applyFill="1" applyBorder="1" applyAlignment="1">
      <alignment horizontal="center"/>
    </xf>
    <xf numFmtId="0" fontId="9" fillId="8" borderId="57" xfId="23" applyFont="1" applyFill="1" applyBorder="1" applyAlignment="1">
      <alignment/>
    </xf>
    <xf numFmtId="0" fontId="9" fillId="8" borderId="69" xfId="23" applyFont="1" applyFill="1" applyBorder="1" applyAlignment="1">
      <alignment/>
    </xf>
    <xf numFmtId="0" fontId="6" fillId="8" borderId="71" xfId="23" applyFont="1" applyFill="1" applyBorder="1" applyAlignment="1">
      <alignment/>
    </xf>
    <xf numFmtId="0" fontId="9" fillId="8" borderId="71" xfId="23" applyFont="1" applyFill="1" applyBorder="1" applyAlignment="1">
      <alignment/>
    </xf>
    <xf numFmtId="0" fontId="9" fillId="8" borderId="71" xfId="23" applyFont="1" applyFill="1" applyBorder="1" applyAlignment="1">
      <alignment horizontal="center"/>
    </xf>
    <xf numFmtId="0" fontId="9" fillId="8" borderId="74" xfId="23" applyFont="1" applyFill="1" applyBorder="1" applyAlignment="1">
      <alignment horizontal="right"/>
    </xf>
    <xf numFmtId="0" fontId="6" fillId="8" borderId="60" xfId="23" applyFont="1" applyFill="1" applyBorder="1" applyAlignment="1">
      <alignment horizontal="center"/>
    </xf>
    <xf numFmtId="0" fontId="9" fillId="8" borderId="16" xfId="23" applyFont="1" applyFill="1" applyBorder="1" applyAlignment="1">
      <alignment/>
    </xf>
    <xf numFmtId="0" fontId="9" fillId="8" borderId="0" xfId="23" applyFont="1" applyFill="1" applyBorder="1" applyAlignment="1">
      <alignment/>
    </xf>
    <xf numFmtId="0" fontId="9" fillId="8" borderId="0" xfId="23" applyFont="1" applyFill="1" applyBorder="1" applyAlignment="1">
      <alignment horizontal="center"/>
    </xf>
    <xf numFmtId="0" fontId="9" fillId="8" borderId="107" xfId="23" applyFont="1" applyFill="1" applyBorder="1" applyAlignment="1">
      <alignment/>
    </xf>
    <xf numFmtId="0" fontId="9" fillId="8" borderId="108" xfId="23" applyFont="1" applyFill="1" applyBorder="1" applyAlignment="1">
      <alignment/>
    </xf>
    <xf numFmtId="0" fontId="9" fillId="8" borderId="106" xfId="23" applyFont="1" applyFill="1" applyBorder="1" applyAlignment="1">
      <alignment horizontal="center"/>
    </xf>
    <xf numFmtId="0" fontId="9" fillId="8" borderId="74" xfId="23" applyFont="1" applyFill="1" applyBorder="1" applyAlignment="1">
      <alignment horizontal="center"/>
    </xf>
    <xf numFmtId="0" fontId="9" fillId="8" borderId="76" xfId="23" applyFont="1" applyFill="1" applyBorder="1" applyAlignment="1">
      <alignment horizontal="center"/>
    </xf>
    <xf numFmtId="0" fontId="9" fillId="8" borderId="47" xfId="23" applyFont="1" applyFill="1" applyBorder="1" applyAlignment="1">
      <alignment/>
    </xf>
    <xf numFmtId="0" fontId="9" fillId="8" borderId="58" xfId="23" applyFont="1" applyFill="1" applyBorder="1" applyAlignment="1">
      <alignment/>
    </xf>
    <xf numFmtId="0" fontId="9" fillId="8" borderId="109" xfId="23" applyFont="1" applyFill="1" applyBorder="1" applyAlignment="1">
      <alignment horizontal="center"/>
    </xf>
    <xf numFmtId="0" fontId="9" fillId="8" borderId="77" xfId="23" applyFont="1" applyFill="1" applyBorder="1" applyAlignment="1">
      <alignment horizontal="center"/>
    </xf>
    <xf numFmtId="0" fontId="6" fillId="8" borderId="64" xfId="23" applyFont="1" applyFill="1" applyBorder="1" applyAlignment="1">
      <alignment/>
    </xf>
    <xf numFmtId="0" fontId="9" fillId="8" borderId="89" xfId="23" applyFont="1" applyFill="1" applyBorder="1" applyAlignment="1">
      <alignment horizontal="center"/>
    </xf>
    <xf numFmtId="0" fontId="9" fillId="8" borderId="101" xfId="23" applyFont="1" applyFill="1" applyBorder="1" applyAlignment="1">
      <alignment horizontal="center"/>
    </xf>
    <xf numFmtId="0" fontId="9" fillId="8" borderId="64" xfId="23" applyFont="1" applyFill="1" applyBorder="1" applyAlignment="1">
      <alignment horizontal="center"/>
    </xf>
    <xf numFmtId="0" fontId="9" fillId="8" borderId="69" xfId="23" applyFont="1" applyFill="1" applyBorder="1" applyAlignment="1">
      <alignment horizontal="center"/>
    </xf>
    <xf numFmtId="0" fontId="9" fillId="8" borderId="73" xfId="23" applyFont="1" applyFill="1" applyBorder="1" applyAlignment="1">
      <alignment horizontal="center"/>
    </xf>
    <xf numFmtId="0" fontId="6" fillId="8" borderId="102" xfId="23" applyFont="1" applyFill="1" applyBorder="1" applyAlignment="1">
      <alignment/>
    </xf>
    <xf numFmtId="0" fontId="9" fillId="8" borderId="84" xfId="23" applyFont="1" applyFill="1" applyBorder="1" applyAlignment="1">
      <alignment/>
    </xf>
    <xf numFmtId="0" fontId="6" fillId="8" borderId="92" xfId="23" applyFont="1" applyFill="1" applyBorder="1" applyAlignment="1">
      <alignment/>
    </xf>
    <xf numFmtId="0" fontId="6" fillId="8" borderId="57" xfId="23" applyFont="1" applyFill="1" applyBorder="1" applyAlignment="1">
      <alignment/>
    </xf>
    <xf numFmtId="0" fontId="9" fillId="8" borderId="65" xfId="23" applyFont="1" applyFill="1" applyBorder="1" applyAlignment="1">
      <alignment/>
    </xf>
    <xf numFmtId="0" fontId="9" fillId="8" borderId="82" xfId="23" applyFont="1" applyFill="1" applyBorder="1" applyAlignment="1">
      <alignment/>
    </xf>
    <xf numFmtId="0" fontId="6" fillId="8" borderId="103" xfId="23" applyFont="1" applyFill="1" applyBorder="1" applyAlignment="1">
      <alignment/>
    </xf>
    <xf numFmtId="0" fontId="9" fillId="8" borderId="64" xfId="23" applyFont="1" applyFill="1" applyBorder="1" applyAlignment="1">
      <alignment horizontal="left"/>
    </xf>
    <xf numFmtId="0" fontId="9" fillId="8" borderId="74" xfId="23" applyFont="1" applyFill="1" applyBorder="1" applyAlignment="1" applyProtection="1">
      <alignment/>
      <protection/>
    </xf>
    <xf numFmtId="14" fontId="9" fillId="8" borderId="74" xfId="23" applyNumberFormat="1" applyFont="1" applyFill="1" applyBorder="1" applyAlignment="1" applyProtection="1">
      <alignment horizontal="center"/>
      <protection/>
    </xf>
    <xf numFmtId="0" fontId="9" fillId="8" borderId="84" xfId="23" applyFont="1" applyFill="1" applyBorder="1" applyAlignment="1" applyProtection="1">
      <alignment/>
      <protection/>
    </xf>
    <xf numFmtId="14" fontId="9" fillId="8" borderId="75" xfId="23" applyNumberFormat="1" applyFont="1" applyFill="1" applyBorder="1" applyAlignment="1" applyProtection="1">
      <alignment horizontal="center"/>
      <protection/>
    </xf>
    <xf numFmtId="0" fontId="9" fillId="8" borderId="62" xfId="23" applyFont="1" applyFill="1" applyBorder="1" applyAlignment="1">
      <alignment/>
    </xf>
    <xf numFmtId="0" fontId="9" fillId="8" borderId="92" xfId="23" applyFont="1" applyFill="1" applyBorder="1" applyAlignment="1" applyProtection="1">
      <alignment/>
      <protection/>
    </xf>
    <xf numFmtId="0" fontId="6" fillId="8" borderId="104" xfId="23" applyFont="1" applyFill="1" applyBorder="1" applyAlignment="1">
      <alignment/>
    </xf>
    <xf numFmtId="0" fontId="9" fillId="8" borderId="94" xfId="23" applyFont="1" applyFill="1" applyBorder="1" applyAlignment="1">
      <alignment/>
    </xf>
    <xf numFmtId="0" fontId="0" fillId="8" borderId="74" xfId="23" applyFont="1" applyFill="1" applyBorder="1" applyAlignment="1">
      <alignment/>
    </xf>
    <xf numFmtId="0" fontId="0" fillId="8" borderId="71" xfId="23" applyFont="1" applyFill="1" applyBorder="1" applyAlignment="1">
      <alignment/>
    </xf>
    <xf numFmtId="0" fontId="10" fillId="8" borderId="0" xfId="23" applyFont="1" applyFill="1" applyBorder="1" applyAlignment="1">
      <alignment/>
    </xf>
    <xf numFmtId="0" fontId="0" fillId="9" borderId="0" xfId="0" applyFill="1" applyBorder="1" applyAlignment="1" applyProtection="1">
      <alignment vertical="center"/>
      <protection locked="0"/>
    </xf>
    <xf numFmtId="0" fontId="0" fillId="8" borderId="0" xfId="23" applyFont="1" applyFill="1" applyBorder="1" applyAlignment="1">
      <alignment/>
    </xf>
    <xf numFmtId="0" fontId="6" fillId="2" borderId="84" xfId="23" applyFont="1" applyFill="1" applyBorder="1" applyAlignment="1">
      <alignment/>
    </xf>
    <xf numFmtId="0" fontId="6" fillId="2" borderId="66" xfId="23" applyFont="1" applyFill="1" applyBorder="1" applyAlignment="1" applyProtection="1">
      <alignment/>
      <protection locked="0"/>
    </xf>
    <xf numFmtId="0" fontId="6" fillId="2" borderId="65" xfId="23" applyFont="1" applyFill="1" applyBorder="1" applyAlignment="1" applyProtection="1">
      <alignment/>
      <protection locked="0"/>
    </xf>
    <xf numFmtId="0" fontId="9" fillId="2" borderId="89" xfId="23" applyFont="1" applyFill="1" applyBorder="1" applyAlignment="1" applyProtection="1">
      <alignment horizontal="center"/>
      <protection locked="0"/>
    </xf>
    <xf numFmtId="0" fontId="9" fillId="2" borderId="101" xfId="23" applyFont="1" applyFill="1" applyBorder="1" applyAlignment="1" applyProtection="1">
      <alignment horizontal="center"/>
      <protection locked="0"/>
    </xf>
    <xf numFmtId="0" fontId="6" fillId="2" borderId="59" xfId="23" applyFont="1" applyFill="1" applyBorder="1" applyAlignment="1" applyProtection="1">
      <alignment/>
      <protection locked="0"/>
    </xf>
    <xf numFmtId="0" fontId="9" fillId="2" borderId="110" xfId="23" applyFont="1" applyFill="1" applyBorder="1" applyAlignment="1" applyProtection="1">
      <alignment horizontal="center"/>
      <protection locked="0"/>
    </xf>
    <xf numFmtId="0" fontId="9" fillId="2" borderId="78" xfId="23" applyFont="1" applyFill="1" applyBorder="1" applyAlignment="1" applyProtection="1">
      <alignment horizontal="center"/>
      <protection locked="0"/>
    </xf>
    <xf numFmtId="0" fontId="6" fillId="2" borderId="97" xfId="23" applyFont="1" applyFill="1" applyBorder="1" applyAlignment="1">
      <alignment/>
    </xf>
    <xf numFmtId="0" fontId="6" fillId="2" borderId="111" xfId="23" applyFont="1" applyFill="1" applyBorder="1" applyAlignment="1">
      <alignment/>
    </xf>
    <xf numFmtId="0" fontId="6" fillId="2" borderId="112" xfId="23" applyFont="1" applyFill="1" applyBorder="1" applyAlignment="1">
      <alignment/>
    </xf>
    <xf numFmtId="0" fontId="6" fillId="2" borderId="113" xfId="23" applyFont="1" applyFill="1" applyBorder="1" applyAlignment="1">
      <alignment/>
    </xf>
    <xf numFmtId="0" fontId="6" fillId="2" borderId="85" xfId="23" applyFont="1" applyFill="1" applyBorder="1" applyAlignment="1">
      <alignment/>
    </xf>
    <xf numFmtId="0" fontId="18" fillId="2" borderId="0" xfId="0" applyFont="1" applyFill="1" applyAlignment="1">
      <alignment/>
    </xf>
    <xf numFmtId="0" fontId="6" fillId="8" borderId="75" xfId="23" applyFont="1" applyFill="1" applyBorder="1" applyAlignment="1">
      <alignment/>
    </xf>
    <xf numFmtId="0" fontId="6" fillId="8" borderId="69" xfId="23" applyFont="1" applyFill="1" applyBorder="1" applyAlignment="1">
      <alignment/>
    </xf>
    <xf numFmtId="0" fontId="6" fillId="8" borderId="83" xfId="23" applyFont="1" applyFill="1" applyBorder="1" applyAlignment="1">
      <alignment horizontal="center"/>
    </xf>
    <xf numFmtId="0" fontId="6" fillId="8" borderId="90" xfId="23" applyFont="1" applyFill="1" applyBorder="1" applyAlignment="1">
      <alignment/>
    </xf>
    <xf numFmtId="0" fontId="9" fillId="8" borderId="91" xfId="23" applyFont="1" applyFill="1" applyBorder="1" applyAlignment="1">
      <alignment horizontal="center"/>
    </xf>
    <xf numFmtId="0" fontId="6" fillId="8" borderId="66" xfId="23" applyFont="1" applyFill="1" applyBorder="1" applyAlignment="1">
      <alignment horizontal="center"/>
    </xf>
    <xf numFmtId="0" fontId="6" fillId="8" borderId="65" xfId="23" applyFont="1" applyFill="1" applyBorder="1" applyAlignment="1">
      <alignment horizontal="center"/>
    </xf>
    <xf numFmtId="0" fontId="6" fillId="8" borderId="93" xfId="23" applyFont="1" applyFill="1" applyBorder="1" applyAlignment="1">
      <alignment/>
    </xf>
    <xf numFmtId="0" fontId="6" fillId="8" borderId="94" xfId="23" applyFont="1" applyFill="1" applyBorder="1" applyAlignment="1">
      <alignment horizontal="center"/>
    </xf>
    <xf numFmtId="0" fontId="9" fillId="8" borderId="60" xfId="23" applyFont="1" applyFill="1" applyBorder="1" applyAlignment="1">
      <alignment/>
    </xf>
    <xf numFmtId="0" fontId="6" fillId="8" borderId="114" xfId="23" applyFont="1" applyFill="1" applyBorder="1" applyAlignment="1">
      <alignment/>
    </xf>
    <xf numFmtId="0" fontId="6" fillId="8" borderId="62" xfId="23" applyFont="1" applyFill="1" applyBorder="1" applyAlignment="1">
      <alignment/>
    </xf>
    <xf numFmtId="0" fontId="6" fillId="8" borderId="16" xfId="23" applyFont="1" applyFill="1" applyBorder="1" applyAlignment="1">
      <alignment/>
    </xf>
    <xf numFmtId="0" fontId="6" fillId="8" borderId="105" xfId="23" applyFont="1" applyFill="1" applyBorder="1" applyAlignment="1">
      <alignment/>
    </xf>
    <xf numFmtId="0" fontId="6" fillId="8" borderId="113" xfId="23" applyFont="1" applyFill="1" applyBorder="1" applyAlignment="1">
      <alignment/>
    </xf>
    <xf numFmtId="0" fontId="6" fillId="8" borderId="85" xfId="23" applyFont="1" applyFill="1" applyBorder="1" applyAlignment="1">
      <alignment/>
    </xf>
    <xf numFmtId="0" fontId="6" fillId="8" borderId="115" xfId="23" applyFont="1" applyFill="1" applyBorder="1" applyAlignment="1">
      <alignment/>
    </xf>
    <xf numFmtId="0" fontId="10" fillId="8" borderId="0" xfId="23" applyFont="1" applyFill="1" applyBorder="1" applyAlignment="1">
      <alignment/>
    </xf>
    <xf numFmtId="0" fontId="10" fillId="8" borderId="0" xfId="23" applyFont="1" applyFill="1" applyBorder="1" applyAlignment="1" applyProtection="1">
      <alignment horizontal="center"/>
      <protection locked="0"/>
    </xf>
    <xf numFmtId="0" fontId="18" fillId="8" borderId="0" xfId="0" applyFont="1" applyFill="1" applyBorder="1" applyAlignment="1" applyProtection="1">
      <alignment horizontal="center"/>
      <protection locked="0"/>
    </xf>
    <xf numFmtId="0" fontId="6" fillId="2" borderId="103" xfId="23" applyFont="1" applyFill="1" applyBorder="1" applyAlignment="1" applyProtection="1">
      <alignment horizontal="center"/>
      <protection locked="0"/>
    </xf>
    <xf numFmtId="0" fontId="6" fillId="2" borderId="80" xfId="23" applyFont="1" applyFill="1" applyBorder="1" applyAlignment="1" applyProtection="1">
      <alignment horizontal="center"/>
      <protection locked="0"/>
    </xf>
    <xf numFmtId="0" fontId="6" fillId="2" borderId="104" xfId="23" applyFont="1" applyFill="1" applyBorder="1" applyAlignment="1" applyProtection="1">
      <alignment horizontal="center"/>
      <protection locked="0"/>
    </xf>
    <xf numFmtId="0" fontId="6" fillId="2" borderId="110" xfId="23" applyFont="1" applyFill="1" applyBorder="1" applyAlignment="1" applyProtection="1">
      <alignment vertical="center"/>
      <protection locked="0"/>
    </xf>
    <xf numFmtId="0" fontId="6" fillId="2" borderId="47" xfId="23" applyFont="1" applyFill="1" applyBorder="1" applyAlignment="1" applyProtection="1">
      <alignment/>
      <protection locked="0"/>
    </xf>
    <xf numFmtId="0" fontId="6" fillId="2" borderId="80" xfId="23" applyFont="1" applyFill="1" applyBorder="1" applyAlignment="1" applyProtection="1">
      <alignment/>
      <protection locked="0"/>
    </xf>
    <xf numFmtId="0" fontId="9" fillId="8" borderId="95" xfId="23" applyFont="1" applyFill="1" applyBorder="1" applyAlignment="1">
      <alignment/>
    </xf>
    <xf numFmtId="0" fontId="9" fillId="8" borderId="116" xfId="23" applyFont="1" applyFill="1" applyBorder="1" applyAlignment="1">
      <alignment horizontal="center"/>
    </xf>
    <xf numFmtId="0" fontId="9" fillId="8" borderId="96" xfId="23" applyFont="1" applyFill="1" applyBorder="1" applyAlignment="1">
      <alignment horizontal="center"/>
    </xf>
    <xf numFmtId="0" fontId="9" fillId="8" borderId="92" xfId="23" applyFont="1" applyFill="1" applyBorder="1" applyAlignment="1">
      <alignment/>
    </xf>
    <xf numFmtId="0" fontId="9" fillId="8" borderId="59" xfId="23" applyFont="1" applyFill="1" applyBorder="1" applyAlignment="1">
      <alignment horizontal="center"/>
    </xf>
    <xf numFmtId="0" fontId="9" fillId="8" borderId="78" xfId="23" applyFont="1" applyFill="1" applyBorder="1" applyAlignment="1">
      <alignment horizontal="center"/>
    </xf>
    <xf numFmtId="0" fontId="6" fillId="8" borderId="101" xfId="23" applyFont="1" applyFill="1" applyBorder="1" applyAlignment="1">
      <alignment/>
    </xf>
    <xf numFmtId="0" fontId="6" fillId="8" borderId="77" xfId="23" applyFont="1" applyFill="1" applyBorder="1" applyAlignment="1">
      <alignment/>
    </xf>
    <xf numFmtId="0" fontId="6" fillId="8" borderId="78" xfId="23" applyFont="1" applyFill="1" applyBorder="1" applyAlignment="1">
      <alignment/>
    </xf>
    <xf numFmtId="0" fontId="6" fillId="8" borderId="68" xfId="23" applyFont="1" applyFill="1" applyBorder="1" applyAlignment="1">
      <alignment/>
    </xf>
    <xf numFmtId="0" fontId="6" fillId="8" borderId="73" xfId="23" applyFont="1" applyFill="1" applyBorder="1" applyAlignment="1">
      <alignment/>
    </xf>
    <xf numFmtId="0" fontId="9" fillId="8" borderId="66" xfId="23" applyFont="1" applyFill="1" applyBorder="1" applyAlignment="1">
      <alignment/>
    </xf>
    <xf numFmtId="0" fontId="9" fillId="8" borderId="107" xfId="23" applyFont="1" applyFill="1" applyBorder="1" applyAlignment="1">
      <alignment horizontal="center"/>
    </xf>
    <xf numFmtId="0" fontId="9" fillId="8" borderId="57" xfId="23" applyFont="1" applyFill="1" applyBorder="1" applyAlignment="1">
      <alignment horizontal="center"/>
    </xf>
    <xf numFmtId="0" fontId="9" fillId="8" borderId="93" xfId="23" applyFont="1" applyFill="1" applyBorder="1" applyAlignment="1">
      <alignment horizontal="center"/>
    </xf>
    <xf numFmtId="0" fontId="9" fillId="2" borderId="76" xfId="23" applyFont="1" applyFill="1" applyBorder="1" applyAlignment="1" applyProtection="1">
      <alignment/>
      <protection locked="0"/>
    </xf>
    <xf numFmtId="0" fontId="9" fillId="2" borderId="73" xfId="23" applyFont="1" applyFill="1" applyBorder="1" applyAlignment="1" applyProtection="1">
      <alignment/>
      <protection locked="0"/>
    </xf>
    <xf numFmtId="0" fontId="9" fillId="2" borderId="103" xfId="23" applyFont="1" applyFill="1" applyBorder="1" applyAlignment="1">
      <alignment/>
    </xf>
    <xf numFmtId="0" fontId="9" fillId="2" borderId="89" xfId="23" applyFont="1" applyFill="1" applyBorder="1" applyAlignment="1">
      <alignment/>
    </xf>
    <xf numFmtId="0" fontId="6" fillId="2" borderId="89" xfId="23" applyFont="1" applyFill="1" applyBorder="1" applyAlignment="1" applyProtection="1">
      <alignment/>
      <protection locked="0"/>
    </xf>
    <xf numFmtId="0" fontId="9" fillId="2" borderId="101" xfId="23" applyFont="1" applyFill="1" applyBorder="1" applyAlignment="1" applyProtection="1">
      <alignment/>
      <protection locked="0"/>
    </xf>
    <xf numFmtId="0" fontId="6" fillId="2" borderId="80" xfId="23" applyFont="1" applyFill="1" applyBorder="1" applyAlignment="1">
      <alignment horizontal="right"/>
    </xf>
    <xf numFmtId="0" fontId="6" fillId="2" borderId="83" xfId="23" applyFont="1" applyFill="1" applyBorder="1" applyAlignment="1">
      <alignment/>
    </xf>
    <xf numFmtId="0" fontId="9" fillId="8" borderId="97" xfId="23" applyFont="1" applyFill="1" applyBorder="1" applyAlignment="1">
      <alignment horizontal="center"/>
    </xf>
    <xf numFmtId="0" fontId="9" fillId="8" borderId="102" xfId="23" applyFont="1" applyFill="1" applyBorder="1" applyAlignment="1">
      <alignment horizontal="center"/>
    </xf>
    <xf numFmtId="0" fontId="9" fillId="8" borderId="103" xfId="23" applyFont="1" applyFill="1" applyBorder="1" applyAlignment="1">
      <alignment/>
    </xf>
    <xf numFmtId="0" fontId="9" fillId="8" borderId="113" xfId="23" applyFont="1" applyFill="1" applyBorder="1" applyAlignment="1">
      <alignment/>
    </xf>
    <xf numFmtId="0" fontId="9" fillId="8" borderId="105" xfId="23" applyFont="1" applyFill="1" applyBorder="1" applyAlignment="1">
      <alignment/>
    </xf>
    <xf numFmtId="0" fontId="9" fillId="8" borderId="115" xfId="23" applyFont="1" applyFill="1" applyBorder="1" applyAlignment="1">
      <alignment/>
    </xf>
    <xf numFmtId="0" fontId="9" fillId="8" borderId="16" xfId="23" applyFont="1" applyFill="1" applyBorder="1" applyAlignment="1">
      <alignment horizontal="left"/>
    </xf>
    <xf numFmtId="0" fontId="9" fillId="8" borderId="71" xfId="23" applyFont="1" applyFill="1" applyBorder="1" applyAlignment="1">
      <alignment horizontal="left"/>
    </xf>
    <xf numFmtId="0" fontId="9" fillId="8" borderId="75" xfId="23" applyFont="1" applyFill="1" applyBorder="1" applyAlignment="1">
      <alignment/>
    </xf>
    <xf numFmtId="0" fontId="9" fillId="8" borderId="89" xfId="23" applyFont="1" applyFill="1" applyBorder="1" applyAlignment="1">
      <alignment/>
    </xf>
    <xf numFmtId="0" fontId="9" fillId="8" borderId="101" xfId="23" applyFont="1" applyFill="1" applyBorder="1" applyAlignment="1">
      <alignment/>
    </xf>
    <xf numFmtId="0" fontId="9" fillId="8" borderId="80" xfId="23" applyFont="1" applyFill="1" applyBorder="1" applyAlignment="1">
      <alignment horizontal="center"/>
    </xf>
    <xf numFmtId="0" fontId="9" fillId="8" borderId="81" xfId="23" applyFont="1" applyFill="1" applyBorder="1" applyAlignment="1">
      <alignment horizontal="center"/>
    </xf>
    <xf numFmtId="0" fontId="9" fillId="2" borderId="66" xfId="23" applyFont="1" applyFill="1" applyBorder="1" applyAlignment="1">
      <alignment horizontal="left"/>
    </xf>
    <xf numFmtId="0" fontId="6" fillId="2" borderId="89" xfId="23" applyFont="1" applyFill="1" applyBorder="1" applyAlignment="1">
      <alignment/>
    </xf>
    <xf numFmtId="0" fontId="6" fillId="2" borderId="67" xfId="23" applyFont="1" applyFill="1" applyBorder="1" applyAlignment="1">
      <alignment/>
    </xf>
    <xf numFmtId="0" fontId="6" fillId="2" borderId="89" xfId="23" applyFont="1" applyFill="1" applyBorder="1" applyAlignment="1" applyProtection="1">
      <alignment/>
      <protection locked="0"/>
    </xf>
    <xf numFmtId="0" fontId="0" fillId="3" borderId="110" xfId="0" applyFill="1" applyBorder="1" applyAlignment="1">
      <alignment vertical="center"/>
    </xf>
    <xf numFmtId="0" fontId="6" fillId="2" borderId="72" xfId="23" applyFont="1" applyFill="1" applyBorder="1" applyAlignment="1">
      <alignment/>
    </xf>
    <xf numFmtId="0" fontId="6" fillId="2" borderId="89" xfId="23" applyFont="1" applyFill="1" applyBorder="1" applyAlignment="1" applyProtection="1">
      <alignment/>
      <protection/>
    </xf>
    <xf numFmtId="0" fontId="6" fillId="2" borderId="89" xfId="23" applyFont="1" applyFill="1" applyBorder="1" applyAlignment="1">
      <alignment/>
    </xf>
    <xf numFmtId="0" fontId="6" fillId="2" borderId="67" xfId="23" applyFont="1" applyFill="1" applyBorder="1" applyAlignment="1">
      <alignment/>
    </xf>
    <xf numFmtId="0" fontId="6" fillId="2" borderId="72" xfId="23" applyFont="1" applyFill="1" applyBorder="1" applyAlignment="1">
      <alignment/>
    </xf>
    <xf numFmtId="0" fontId="9" fillId="8" borderId="102" xfId="23" applyFont="1" applyFill="1" applyBorder="1" applyAlignment="1">
      <alignment/>
    </xf>
    <xf numFmtId="0" fontId="9" fillId="8" borderId="74" xfId="23" applyFont="1" applyFill="1" applyBorder="1" applyAlignment="1">
      <alignment/>
    </xf>
    <xf numFmtId="0" fontId="9" fillId="8" borderId="57" xfId="23" applyFont="1" applyFill="1" applyBorder="1" applyAlignment="1">
      <alignment/>
    </xf>
    <xf numFmtId="0" fontId="9" fillId="8" borderId="0" xfId="23" applyFont="1" applyFill="1" applyBorder="1" applyAlignment="1">
      <alignment/>
    </xf>
    <xf numFmtId="0" fontId="9" fillId="8" borderId="113" xfId="23" applyFont="1" applyFill="1" applyBorder="1" applyAlignment="1">
      <alignment horizontal="center"/>
    </xf>
    <xf numFmtId="0" fontId="9" fillId="8" borderId="66" xfId="23" applyFont="1" applyFill="1" applyBorder="1" applyAlignment="1">
      <alignment horizontal="left"/>
    </xf>
    <xf numFmtId="0" fontId="9" fillId="8" borderId="103" xfId="23" applyFont="1" applyFill="1" applyBorder="1" applyAlignment="1">
      <alignment/>
    </xf>
    <xf numFmtId="0" fontId="9" fillId="8" borderId="113" xfId="23" applyFont="1" applyFill="1" applyBorder="1" applyAlignment="1">
      <alignment/>
    </xf>
    <xf numFmtId="0" fontId="9" fillId="8" borderId="60" xfId="23" applyFont="1" applyFill="1" applyBorder="1" applyAlignment="1">
      <alignment horizontal="left"/>
    </xf>
    <xf numFmtId="0" fontId="9" fillId="8" borderId="114" xfId="23" applyFont="1" applyFill="1" applyBorder="1" applyAlignment="1">
      <alignment/>
    </xf>
    <xf numFmtId="0" fontId="9" fillId="8" borderId="105" xfId="23" applyFont="1" applyFill="1" applyBorder="1" applyAlignment="1">
      <alignment/>
    </xf>
    <xf numFmtId="0" fontId="9" fillId="8" borderId="108" xfId="23" applyFont="1" applyFill="1" applyBorder="1" applyAlignment="1">
      <alignment horizontal="center"/>
    </xf>
    <xf numFmtId="0" fontId="9" fillId="8" borderId="115" xfId="23" applyFont="1" applyFill="1" applyBorder="1" applyAlignment="1">
      <alignment/>
    </xf>
    <xf numFmtId="0" fontId="13" fillId="8" borderId="64" xfId="23" applyFont="1" applyFill="1" applyBorder="1" applyAlignment="1">
      <alignment horizontal="center"/>
    </xf>
    <xf numFmtId="0" fontId="7" fillId="8" borderId="0" xfId="23" applyFont="1" applyFill="1" applyAlignment="1">
      <alignment horizontal="left"/>
    </xf>
    <xf numFmtId="0" fontId="0" fillId="3" borderId="0" xfId="0" applyFill="1" applyAlignment="1">
      <alignment/>
    </xf>
    <xf numFmtId="0" fontId="6" fillId="3" borderId="109" xfId="23" applyFont="1" applyFill="1" applyBorder="1" applyAlignment="1">
      <alignment/>
    </xf>
    <xf numFmtId="0" fontId="6" fillId="3" borderId="89" xfId="23" applyFont="1" applyFill="1" applyBorder="1" applyAlignment="1">
      <alignment horizontal="right"/>
    </xf>
    <xf numFmtId="0" fontId="6" fillId="3" borderId="89" xfId="23" applyFont="1" applyFill="1" applyBorder="1" applyAlignment="1">
      <alignment/>
    </xf>
    <xf numFmtId="0" fontId="6" fillId="3" borderId="72" xfId="23" applyFont="1" applyFill="1" applyBorder="1" applyAlignment="1">
      <alignment/>
    </xf>
    <xf numFmtId="0" fontId="6" fillId="3" borderId="0" xfId="23" applyFont="1" applyFill="1" applyAlignment="1">
      <alignment horizontal="center"/>
    </xf>
    <xf numFmtId="0" fontId="6" fillId="3" borderId="0" xfId="23" applyFont="1" applyFill="1" applyAlignment="1">
      <alignment/>
    </xf>
    <xf numFmtId="0" fontId="9" fillId="9" borderId="102" xfId="23" applyFont="1" applyFill="1" applyBorder="1" applyAlignment="1">
      <alignment horizontal="center"/>
    </xf>
    <xf numFmtId="0" fontId="9" fillId="9" borderId="74" xfId="23" applyFont="1" applyFill="1" applyBorder="1" applyAlignment="1">
      <alignment/>
    </xf>
    <xf numFmtId="0" fontId="9" fillId="9" borderId="57" xfId="23" applyFont="1" applyFill="1" applyBorder="1" applyAlignment="1">
      <alignment horizontal="center"/>
    </xf>
    <xf numFmtId="0" fontId="9" fillId="9" borderId="0" xfId="23" applyFont="1" applyFill="1" applyBorder="1" applyAlignment="1">
      <alignment/>
    </xf>
    <xf numFmtId="0" fontId="9" fillId="9" borderId="60" xfId="23" applyFont="1" applyFill="1" applyBorder="1" applyAlignment="1">
      <alignment horizontal="left"/>
    </xf>
    <xf numFmtId="0" fontId="6" fillId="9" borderId="114" xfId="23" applyFont="1" applyFill="1" applyBorder="1" applyAlignment="1">
      <alignment horizontal="center"/>
    </xf>
    <xf numFmtId="0" fontId="9" fillId="9" borderId="0" xfId="23" applyFont="1" applyFill="1" applyBorder="1" applyAlignment="1">
      <alignment horizontal="left"/>
    </xf>
    <xf numFmtId="0" fontId="6" fillId="9" borderId="113" xfId="23" applyFont="1" applyFill="1" applyBorder="1" applyAlignment="1">
      <alignment/>
    </xf>
    <xf numFmtId="0" fontId="9" fillId="9" borderId="16" xfId="23" applyFont="1" applyFill="1" applyBorder="1" applyAlignment="1">
      <alignment horizontal="left"/>
    </xf>
    <xf numFmtId="0" fontId="6" fillId="9" borderId="105" xfId="23" applyFont="1" applyFill="1" applyBorder="1" applyAlignment="1">
      <alignment/>
    </xf>
    <xf numFmtId="0" fontId="9" fillId="9" borderId="107" xfId="23" applyFont="1" applyFill="1" applyBorder="1" applyAlignment="1">
      <alignment horizontal="center"/>
    </xf>
    <xf numFmtId="0" fontId="6" fillId="9" borderId="114" xfId="23" applyFont="1" applyFill="1" applyBorder="1" applyAlignment="1">
      <alignment/>
    </xf>
    <xf numFmtId="0" fontId="9" fillId="9" borderId="108" xfId="23" applyFont="1" applyFill="1" applyBorder="1" applyAlignment="1">
      <alignment horizontal="center"/>
    </xf>
    <xf numFmtId="0" fontId="9" fillId="9" borderId="69" xfId="23" applyFont="1" applyFill="1" applyBorder="1" applyAlignment="1">
      <alignment horizontal="center"/>
    </xf>
    <xf numFmtId="0" fontId="9" fillId="9" borderId="71" xfId="23" applyFont="1" applyFill="1" applyBorder="1" applyAlignment="1">
      <alignment horizontal="left"/>
    </xf>
    <xf numFmtId="0" fontId="6" fillId="9" borderId="115" xfId="23" applyFont="1" applyFill="1" applyBorder="1" applyAlignment="1">
      <alignment/>
    </xf>
    <xf numFmtId="0" fontId="9" fillId="9" borderId="64" xfId="23" applyFont="1" applyFill="1" applyBorder="1" applyAlignment="1">
      <alignment horizontal="center"/>
    </xf>
    <xf numFmtId="0" fontId="9" fillId="9" borderId="66" xfId="23" applyFont="1" applyFill="1" applyBorder="1" applyAlignment="1">
      <alignment/>
    </xf>
    <xf numFmtId="0" fontId="6" fillId="9" borderId="103" xfId="23" applyFont="1" applyFill="1" applyBorder="1" applyAlignment="1">
      <alignment horizontal="center"/>
    </xf>
    <xf numFmtId="0" fontId="9" fillId="9" borderId="60" xfId="23" applyFont="1" applyFill="1" applyBorder="1" applyAlignment="1">
      <alignment/>
    </xf>
    <xf numFmtId="0" fontId="9" fillId="9" borderId="16" xfId="23" applyFont="1" applyFill="1" applyBorder="1" applyAlignment="1">
      <alignment/>
    </xf>
    <xf numFmtId="0" fontId="6" fillId="9" borderId="103" xfId="23" applyFont="1" applyFill="1" applyBorder="1" applyAlignment="1">
      <alignment/>
    </xf>
    <xf numFmtId="0" fontId="9" fillId="9" borderId="71" xfId="23" applyFont="1" applyFill="1" applyBorder="1" applyAlignment="1">
      <alignment/>
    </xf>
    <xf numFmtId="0" fontId="9" fillId="9" borderId="66" xfId="23" applyFont="1" applyFill="1" applyBorder="1" applyAlignment="1">
      <alignment horizontal="left"/>
    </xf>
    <xf numFmtId="0" fontId="7" fillId="9" borderId="67" xfId="23" applyFont="1" applyFill="1" applyBorder="1" applyAlignment="1">
      <alignment horizontal="center"/>
    </xf>
    <xf numFmtId="0" fontId="10" fillId="9" borderId="0" xfId="23" applyFont="1" applyFill="1" applyBorder="1" applyAlignment="1">
      <alignment horizontal="left"/>
    </xf>
    <xf numFmtId="0" fontId="6" fillId="9" borderId="0" xfId="23" applyFont="1" applyFill="1" applyBorder="1" applyAlignment="1">
      <alignment/>
    </xf>
    <xf numFmtId="0" fontId="6" fillId="2" borderId="117" xfId="23" applyFont="1" applyFill="1" applyBorder="1" applyAlignment="1" applyProtection="1">
      <alignment/>
      <protection locked="0"/>
    </xf>
    <xf numFmtId="0" fontId="6" fillId="2" borderId="97" xfId="23" applyFont="1" applyFill="1" applyBorder="1" applyAlignment="1" applyProtection="1">
      <alignment horizontal="center"/>
      <protection locked="0"/>
    </xf>
    <xf numFmtId="0" fontId="6" fillId="2" borderId="99" xfId="23" applyFont="1" applyFill="1" applyBorder="1" applyAlignment="1" applyProtection="1">
      <alignment/>
      <protection locked="0"/>
    </xf>
    <xf numFmtId="0" fontId="9" fillId="2" borderId="116" xfId="23" applyFont="1" applyFill="1" applyBorder="1" applyAlignment="1">
      <alignment/>
    </xf>
    <xf numFmtId="0" fontId="9" fillId="2" borderId="95" xfId="23" applyFont="1" applyFill="1" applyBorder="1" applyAlignment="1">
      <alignment horizontal="left"/>
    </xf>
    <xf numFmtId="0" fontId="6" fillId="2" borderId="96" xfId="23" applyFont="1" applyFill="1" applyBorder="1" applyAlignment="1">
      <alignment/>
    </xf>
    <xf numFmtId="0" fontId="9" fillId="2" borderId="79" xfId="23" applyFont="1" applyFill="1" applyBorder="1" applyAlignment="1">
      <alignment/>
    </xf>
    <xf numFmtId="0" fontId="13" fillId="2" borderId="0" xfId="0" applyFont="1" applyFill="1" applyAlignment="1">
      <alignment/>
    </xf>
    <xf numFmtId="0" fontId="9" fillId="8" borderId="104" xfId="23" applyFont="1" applyFill="1" applyBorder="1" applyAlignment="1">
      <alignment/>
    </xf>
    <xf numFmtId="0" fontId="9" fillId="8" borderId="0" xfId="23" applyFont="1" applyFill="1" applyAlignment="1">
      <alignment horizontal="right"/>
    </xf>
    <xf numFmtId="0" fontId="8" fillId="8" borderId="0" xfId="23" applyFont="1" applyFill="1" applyAlignment="1">
      <alignment/>
    </xf>
    <xf numFmtId="0" fontId="9" fillId="8" borderId="0" xfId="23" applyFont="1" applyFill="1" applyAlignment="1">
      <alignment/>
    </xf>
    <xf numFmtId="0" fontId="9" fillId="8" borderId="0" xfId="23" applyFont="1" applyFill="1" applyAlignment="1">
      <alignment horizontal="center"/>
    </xf>
    <xf numFmtId="0" fontId="17" fillId="8" borderId="0" xfId="23" applyFont="1" applyFill="1" applyAlignment="1">
      <alignment horizontal="right"/>
    </xf>
    <xf numFmtId="0" fontId="9" fillId="8" borderId="0" xfId="23" applyFont="1" applyFill="1" applyBorder="1" applyAlignment="1">
      <alignment horizontal="right"/>
    </xf>
    <xf numFmtId="0" fontId="17" fillId="8" borderId="0" xfId="23" applyFont="1" applyFill="1" applyBorder="1" applyAlignment="1">
      <alignment horizontal="right"/>
    </xf>
    <xf numFmtId="0" fontId="9" fillId="6" borderId="3" xfId="23" applyFont="1" applyFill="1" applyBorder="1" applyAlignment="1" applyProtection="1">
      <alignment horizontal="left"/>
      <protection locked="0"/>
    </xf>
    <xf numFmtId="0" fontId="7" fillId="2" borderId="87" xfId="23" applyFont="1" applyFill="1" applyBorder="1" applyAlignment="1" applyProtection="1">
      <alignment horizontal="left"/>
      <protection locked="0"/>
    </xf>
    <xf numFmtId="0" fontId="6" fillId="2" borderId="0" xfId="23" applyFont="1" applyFill="1" applyAlignment="1" applyProtection="1">
      <alignment horizontal="center"/>
      <protection locked="0"/>
    </xf>
    <xf numFmtId="0" fontId="7" fillId="2" borderId="94" xfId="23" applyFont="1" applyFill="1" applyBorder="1" applyAlignment="1" applyProtection="1">
      <alignment horizontal="center"/>
      <protection locked="0"/>
    </xf>
    <xf numFmtId="0" fontId="6" fillId="4" borderId="0" xfId="23" applyFont="1" applyFill="1" applyAlignment="1">
      <alignment/>
    </xf>
    <xf numFmtId="0" fontId="7" fillId="4" borderId="0" xfId="23" applyFont="1" applyFill="1" applyAlignment="1">
      <alignment horizontal="right"/>
    </xf>
    <xf numFmtId="0" fontId="29" fillId="2" borderId="0" xfId="23" applyFont="1" applyFill="1" applyAlignment="1">
      <alignment/>
    </xf>
    <xf numFmtId="0" fontId="20" fillId="2" borderId="0" xfId="23" applyFont="1" applyFill="1" applyAlignment="1">
      <alignment horizontal="right"/>
    </xf>
    <xf numFmtId="0" fontId="20" fillId="2" borderId="0" xfId="23" applyFont="1" applyFill="1" applyAlignment="1">
      <alignment horizontal="center"/>
    </xf>
    <xf numFmtId="0" fontId="6" fillId="2" borderId="0" xfId="23" applyFont="1" applyFill="1" applyAlignment="1">
      <alignment horizontal="center"/>
    </xf>
    <xf numFmtId="0" fontId="7" fillId="2" borderId="118" xfId="23" applyFont="1" applyFill="1" applyBorder="1" applyAlignment="1">
      <alignment horizontal="center"/>
    </xf>
    <xf numFmtId="0" fontId="7" fillId="2" borderId="106" xfId="23" applyFont="1" applyFill="1" applyBorder="1" applyAlignment="1">
      <alignment horizontal="center"/>
    </xf>
    <xf numFmtId="0" fontId="7" fillId="2" borderId="76" xfId="23" applyFont="1" applyFill="1" applyBorder="1" applyAlignment="1">
      <alignment horizontal="center"/>
    </xf>
    <xf numFmtId="0" fontId="6" fillId="2" borderId="119" xfId="23" applyFont="1" applyFill="1" applyBorder="1" applyAlignment="1">
      <alignment/>
    </xf>
    <xf numFmtId="0" fontId="7" fillId="2" borderId="72" xfId="23" applyFont="1" applyFill="1" applyBorder="1" applyAlignment="1">
      <alignment horizontal="center"/>
    </xf>
    <xf numFmtId="0" fontId="7" fillId="2" borderId="73" xfId="23" applyFont="1" applyFill="1" applyBorder="1" applyAlignment="1">
      <alignment horizontal="center"/>
    </xf>
    <xf numFmtId="0" fontId="0" fillId="2" borderId="120" xfId="23" applyFont="1" applyFill="1" applyBorder="1" applyAlignment="1">
      <alignment/>
    </xf>
    <xf numFmtId="0" fontId="7" fillId="2" borderId="67" xfId="23" applyFont="1" applyFill="1" applyBorder="1" applyAlignment="1">
      <alignment horizontal="center"/>
    </xf>
    <xf numFmtId="0" fontId="7" fillId="2" borderId="68" xfId="23" applyFont="1" applyFill="1" applyBorder="1" applyAlignment="1">
      <alignment horizontal="center"/>
    </xf>
    <xf numFmtId="167" fontId="0" fillId="2" borderId="121" xfId="19" applyNumberFormat="1" applyFont="1" applyFill="1" applyBorder="1" applyAlignment="1">
      <alignment horizontal="center"/>
    </xf>
    <xf numFmtId="0" fontId="6" fillId="2" borderId="101" xfId="23" applyFont="1" applyFill="1" applyBorder="1" applyAlignment="1">
      <alignment horizontal="center"/>
    </xf>
    <xf numFmtId="167" fontId="0" fillId="2" borderId="121" xfId="19" applyNumberFormat="1" applyFont="1" applyFill="1" applyBorder="1" applyAlignment="1">
      <alignment horizontal="center" wrapText="1"/>
    </xf>
    <xf numFmtId="167" fontId="6" fillId="2" borderId="121" xfId="23" applyNumberFormat="1" applyFont="1" applyFill="1" applyBorder="1" applyAlignment="1">
      <alignment horizontal="center"/>
    </xf>
    <xf numFmtId="0" fontId="0" fillId="2" borderId="89" xfId="0" applyFill="1" applyBorder="1" applyAlignment="1">
      <alignment horizontal="center"/>
    </xf>
    <xf numFmtId="167" fontId="6" fillId="2" borderId="122" xfId="23" applyNumberFormat="1" applyFont="1" applyFill="1" applyBorder="1" applyAlignment="1">
      <alignment horizontal="center"/>
    </xf>
    <xf numFmtId="16" fontId="6" fillId="4" borderId="0" xfId="23" applyNumberFormat="1" applyFont="1" applyFill="1" applyAlignment="1">
      <alignment horizontal="center"/>
    </xf>
    <xf numFmtId="0" fontId="6" fillId="2" borderId="72" xfId="23" applyFont="1" applyFill="1" applyBorder="1" applyAlignment="1" applyProtection="1">
      <alignment horizontal="center"/>
      <protection locked="0"/>
    </xf>
    <xf numFmtId="0" fontId="6" fillId="3" borderId="67" xfId="23" applyFont="1" applyFill="1" applyBorder="1" applyAlignment="1" applyProtection="1">
      <alignment/>
      <protection locked="0"/>
    </xf>
    <xf numFmtId="0" fontId="1" fillId="3" borderId="123" xfId="0" applyFont="1" applyFill="1" applyBorder="1" applyAlignment="1" applyProtection="1">
      <alignment horizontal="center"/>
      <protection locked="0"/>
    </xf>
    <xf numFmtId="0" fontId="0" fillId="3" borderId="95" xfId="0" applyFill="1" applyBorder="1" applyAlignment="1" applyProtection="1">
      <alignment horizontal="center"/>
      <protection locked="0"/>
    </xf>
    <xf numFmtId="0" fontId="0" fillId="3" borderId="123" xfId="0" applyFill="1" applyBorder="1" applyAlignment="1" applyProtection="1">
      <alignment horizontal="center"/>
      <protection locked="0"/>
    </xf>
    <xf numFmtId="0" fontId="1" fillId="3" borderId="95" xfId="0" applyFont="1" applyFill="1" applyBorder="1" applyAlignment="1" applyProtection="1">
      <alignment horizontal="center"/>
      <protection locked="0"/>
    </xf>
    <xf numFmtId="0" fontId="0" fillId="9" borderId="63" xfId="0" applyFill="1" applyBorder="1" applyAlignment="1">
      <alignment horizontal="center"/>
    </xf>
    <xf numFmtId="0" fontId="7" fillId="2" borderId="95" xfId="23" applyFont="1" applyFill="1" applyBorder="1" applyAlignment="1" applyProtection="1">
      <alignment horizontal="center"/>
      <protection locked="0"/>
    </xf>
    <xf numFmtId="0" fontId="0" fillId="9" borderId="16" xfId="0" applyFill="1" applyBorder="1" applyAlignment="1">
      <alignment horizontal="center"/>
    </xf>
    <xf numFmtId="0" fontId="10" fillId="8" borderId="62" xfId="23" applyFont="1" applyFill="1" applyBorder="1" applyAlignment="1">
      <alignment horizontal="center"/>
    </xf>
    <xf numFmtId="0" fontId="0" fillId="3" borderId="124" xfId="0" applyFill="1" applyBorder="1" applyAlignment="1">
      <alignment horizontal="center"/>
    </xf>
    <xf numFmtId="0" fontId="6" fillId="2" borderId="124" xfId="23" applyFont="1" applyFill="1" applyBorder="1" applyAlignment="1" applyProtection="1">
      <alignment horizontal="center"/>
      <protection locked="0"/>
    </xf>
    <xf numFmtId="0" fontId="6" fillId="2" borderId="95" xfId="23" applyFont="1" applyFill="1" applyBorder="1" applyAlignment="1" applyProtection="1">
      <alignment horizontal="center"/>
      <protection locked="0"/>
    </xf>
    <xf numFmtId="0" fontId="6" fillId="2" borderId="123" xfId="23" applyFont="1" applyFill="1" applyBorder="1" applyAlignment="1" applyProtection="1">
      <alignment horizontal="center"/>
      <protection locked="0"/>
    </xf>
    <xf numFmtId="0" fontId="6" fillId="2" borderId="94" xfId="23" applyFont="1" applyFill="1" applyBorder="1" applyAlignment="1" applyProtection="1">
      <alignment horizontal="center"/>
      <protection locked="0"/>
    </xf>
    <xf numFmtId="0" fontId="0" fillId="3" borderId="79" xfId="0" applyFill="1" applyBorder="1" applyAlignment="1">
      <alignment horizontal="center"/>
    </xf>
    <xf numFmtId="0" fontId="0" fillId="3" borderId="95" xfId="0" applyFill="1" applyBorder="1" applyAlignment="1">
      <alignment horizontal="center"/>
    </xf>
    <xf numFmtId="0" fontId="0" fillId="3" borderId="123" xfId="0" applyFill="1" applyBorder="1" applyAlignment="1">
      <alignment horizontal="center"/>
    </xf>
    <xf numFmtId="0" fontId="6" fillId="2" borderId="94" xfId="23" applyFont="1" applyFill="1" applyBorder="1" applyAlignment="1" applyProtection="1">
      <alignment horizontal="left"/>
      <protection locked="0"/>
    </xf>
    <xf numFmtId="0" fontId="0" fillId="3" borderId="94" xfId="0" applyFill="1" applyBorder="1" applyAlignment="1" applyProtection="1">
      <alignment horizontal="left"/>
      <protection locked="0"/>
    </xf>
    <xf numFmtId="0" fontId="0" fillId="3" borderId="104" xfId="0" applyFill="1" applyBorder="1" applyAlignment="1" applyProtection="1">
      <alignment horizontal="left"/>
      <protection locked="0"/>
    </xf>
    <xf numFmtId="0" fontId="6" fillId="2" borderId="79" xfId="23" applyFont="1" applyFill="1" applyBorder="1" applyAlignment="1" applyProtection="1">
      <alignment horizontal="center"/>
      <protection locked="0"/>
    </xf>
    <xf numFmtId="0" fontId="6" fillId="2" borderId="99" xfId="23" applyFont="1" applyFill="1" applyBorder="1" applyAlignment="1" applyProtection="1">
      <alignment horizontal="center"/>
      <protection locked="0"/>
    </xf>
    <xf numFmtId="0" fontId="6" fillId="2" borderId="85" xfId="23" applyFont="1" applyFill="1" applyBorder="1" applyAlignment="1" applyProtection="1">
      <alignment horizontal="center"/>
      <protection locked="0"/>
    </xf>
    <xf numFmtId="0" fontId="0" fillId="3" borderId="115" xfId="0" applyFill="1" applyBorder="1" applyAlignment="1">
      <alignment horizontal="center"/>
    </xf>
    <xf numFmtId="0" fontId="7" fillId="8" borderId="0" xfId="23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8" fillId="8" borderId="0" xfId="23" applyFont="1" applyFill="1" applyAlignment="1">
      <alignment horizontal="center"/>
    </xf>
    <xf numFmtId="0" fontId="0" fillId="9" borderId="0" xfId="0" applyFill="1" applyAlignment="1">
      <alignment horizontal="center"/>
    </xf>
    <xf numFmtId="0" fontId="15" fillId="8" borderId="0" xfId="23" applyFont="1" applyFill="1" applyAlignment="1">
      <alignment horizontal="center"/>
    </xf>
    <xf numFmtId="0" fontId="11" fillId="8" borderId="0" xfId="23" applyFont="1" applyFill="1" applyAlignment="1">
      <alignment horizontal="center"/>
    </xf>
    <xf numFmtId="0" fontId="9" fillId="8" borderId="16" xfId="23" applyFont="1" applyFill="1" applyBorder="1" applyAlignment="1">
      <alignment horizontal="center"/>
    </xf>
    <xf numFmtId="0" fontId="6" fillId="2" borderId="65" xfId="23" applyFont="1" applyFill="1" applyBorder="1" applyAlignment="1" applyProtection="1">
      <alignment horizontal="left"/>
      <protection locked="0"/>
    </xf>
    <xf numFmtId="0" fontId="0" fillId="3" borderId="66" xfId="0" applyFill="1" applyBorder="1" applyAlignment="1" applyProtection="1">
      <alignment horizontal="left"/>
      <protection locked="0"/>
    </xf>
    <xf numFmtId="0" fontId="0" fillId="3" borderId="82" xfId="0" applyFill="1" applyBorder="1" applyAlignment="1" applyProtection="1">
      <alignment horizontal="left"/>
      <protection locked="0"/>
    </xf>
    <xf numFmtId="0" fontId="0" fillId="3" borderId="66" xfId="0" applyFill="1" applyBorder="1" applyAlignment="1">
      <alignment horizontal="left"/>
    </xf>
    <xf numFmtId="0" fontId="0" fillId="3" borderId="82" xfId="0" applyFill="1" applyBorder="1" applyAlignment="1">
      <alignment horizontal="left"/>
    </xf>
    <xf numFmtId="0" fontId="6" fillId="2" borderId="94" xfId="23" applyFont="1" applyFill="1" applyBorder="1" applyAlignment="1" applyProtection="1">
      <alignment horizontal="right"/>
      <protection locked="0"/>
    </xf>
    <xf numFmtId="0" fontId="0" fillId="3" borderId="104" xfId="0" applyFill="1" applyBorder="1" applyAlignment="1" applyProtection="1">
      <alignment horizontal="right"/>
      <protection locked="0"/>
    </xf>
    <xf numFmtId="0" fontId="6" fillId="2" borderId="91" xfId="23" applyFont="1" applyFill="1" applyBorder="1" applyAlignment="1" applyProtection="1">
      <alignment horizontal="center"/>
      <protection locked="0"/>
    </xf>
    <xf numFmtId="0" fontId="0" fillId="3" borderId="96" xfId="0" applyFill="1" applyBorder="1" applyAlignment="1">
      <alignment horizontal="center"/>
    </xf>
    <xf numFmtId="0" fontId="6" fillId="2" borderId="70" xfId="23" applyFont="1" applyFill="1" applyBorder="1" applyAlignment="1" applyProtection="1">
      <alignment horizontal="center"/>
      <protection locked="0"/>
    </xf>
    <xf numFmtId="0" fontId="0" fillId="3" borderId="104" xfId="0" applyFill="1" applyBorder="1" applyAlignment="1">
      <alignment horizontal="center"/>
    </xf>
    <xf numFmtId="0" fontId="0" fillId="3" borderId="96" xfId="0" applyFill="1" applyBorder="1" applyAlignment="1" applyProtection="1">
      <alignment horizontal="center"/>
      <protection locked="0"/>
    </xf>
    <xf numFmtId="0" fontId="6" fillId="2" borderId="110" xfId="23" applyFont="1" applyFill="1" applyBorder="1" applyAlignment="1" applyProtection="1">
      <alignment horizontal="center" vertical="center"/>
      <protection locked="0"/>
    </xf>
    <xf numFmtId="0" fontId="0" fillId="3" borderId="72" xfId="0" applyFill="1" applyBorder="1" applyAlignment="1" applyProtection="1">
      <alignment horizontal="center" vertical="center"/>
      <protection locked="0"/>
    </xf>
    <xf numFmtId="0" fontId="6" fillId="2" borderId="78" xfId="23" applyFont="1" applyFill="1" applyBorder="1" applyAlignment="1" applyProtection="1">
      <alignment horizontal="center" vertical="center"/>
      <protection locked="0"/>
    </xf>
    <xf numFmtId="0" fontId="0" fillId="3" borderId="73" xfId="0" applyFill="1" applyBorder="1" applyAlignment="1" applyProtection="1">
      <alignment horizontal="center" vertical="center"/>
      <protection locked="0"/>
    </xf>
    <xf numFmtId="0" fontId="6" fillId="2" borderId="59" xfId="23" applyFont="1" applyFill="1" applyBorder="1" applyAlignment="1" applyProtection="1">
      <alignment horizontal="center" vertical="center"/>
      <protection locked="0"/>
    </xf>
    <xf numFmtId="0" fontId="0" fillId="3" borderId="114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3" borderId="105" xfId="0" applyFill="1" applyBorder="1" applyAlignment="1" applyProtection="1">
      <alignment horizontal="center" vertical="center"/>
      <protection locked="0"/>
    </xf>
    <xf numFmtId="0" fontId="0" fillId="3" borderId="85" xfId="0" applyFill="1" applyBorder="1" applyAlignment="1" applyProtection="1">
      <alignment horizontal="center" vertical="center"/>
      <protection locked="0"/>
    </xf>
    <xf numFmtId="0" fontId="0" fillId="3" borderId="115" xfId="0" applyFill="1" applyBorder="1" applyAlignment="1" applyProtection="1">
      <alignment horizontal="center" vertical="center"/>
      <protection locked="0"/>
    </xf>
    <xf numFmtId="0" fontId="0" fillId="3" borderId="67" xfId="0" applyFill="1" applyBorder="1" applyAlignment="1" applyProtection="1">
      <alignment horizontal="center" vertical="center"/>
      <protection locked="0"/>
    </xf>
    <xf numFmtId="0" fontId="7" fillId="8" borderId="0" xfId="23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6" fillId="2" borderId="65" xfId="23" applyFont="1" applyFill="1" applyBorder="1" applyAlignment="1" applyProtection="1">
      <alignment horizontal="center"/>
      <protection locked="0"/>
    </xf>
    <xf numFmtId="0" fontId="0" fillId="3" borderId="66" xfId="0" applyFill="1" applyBorder="1" applyAlignment="1" applyProtection="1">
      <alignment horizontal="center"/>
      <protection locked="0"/>
    </xf>
    <xf numFmtId="0" fontId="0" fillId="3" borderId="82" xfId="0" applyFill="1" applyBorder="1" applyAlignment="1" applyProtection="1">
      <alignment horizontal="center"/>
      <protection locked="0"/>
    </xf>
    <xf numFmtId="0" fontId="9" fillId="8" borderId="70" xfId="23" applyFont="1" applyFill="1" applyBorder="1" applyAlignment="1">
      <alignment horizontal="center"/>
    </xf>
    <xf numFmtId="0" fontId="9" fillId="8" borderId="79" xfId="23" applyFont="1" applyFill="1" applyBorder="1" applyAlignment="1">
      <alignment horizontal="center"/>
    </xf>
    <xf numFmtId="0" fontId="0" fillId="9" borderId="94" xfId="0" applyFill="1" applyBorder="1" applyAlignment="1">
      <alignment horizontal="center"/>
    </xf>
    <xf numFmtId="0" fontId="0" fillId="9" borderId="79" xfId="0" applyFill="1" applyBorder="1" applyAlignment="1">
      <alignment horizontal="center"/>
    </xf>
    <xf numFmtId="0" fontId="6" fillId="2" borderId="82" xfId="23" applyFont="1" applyFill="1" applyBorder="1" applyAlignment="1" applyProtection="1">
      <alignment horizontal="center"/>
      <protection locked="0"/>
    </xf>
    <xf numFmtId="0" fontId="7" fillId="8" borderId="71" xfId="23" applyFont="1" applyFill="1" applyBorder="1" applyAlignment="1">
      <alignment horizontal="center"/>
    </xf>
    <xf numFmtId="0" fontId="0" fillId="9" borderId="71" xfId="0" applyFill="1" applyBorder="1" applyAlignment="1">
      <alignment horizontal="center"/>
    </xf>
    <xf numFmtId="0" fontId="6" fillId="2" borderId="106" xfId="23" applyFont="1" applyFill="1" applyBorder="1" applyAlignment="1" applyProtection="1">
      <alignment horizontal="center" vertical="center"/>
      <protection locked="0"/>
    </xf>
    <xf numFmtId="0" fontId="0" fillId="3" borderId="72" xfId="0" applyFill="1" applyBorder="1" applyAlignment="1" applyProtection="1">
      <alignment vertical="center"/>
      <protection locked="0"/>
    </xf>
    <xf numFmtId="0" fontId="6" fillId="2" borderId="76" xfId="23" applyFont="1" applyFill="1" applyBorder="1" applyAlignment="1" applyProtection="1">
      <alignment horizontal="center" vertical="center"/>
      <protection locked="0"/>
    </xf>
    <xf numFmtId="0" fontId="0" fillId="3" borderId="73" xfId="0" applyFill="1" applyBorder="1" applyAlignment="1" applyProtection="1">
      <alignment vertical="center"/>
      <protection locked="0"/>
    </xf>
    <xf numFmtId="0" fontId="6" fillId="2" borderId="66" xfId="23" applyFont="1" applyFill="1" applyBorder="1" applyAlignment="1" applyProtection="1">
      <alignment horizontal="center"/>
      <protection locked="0"/>
    </xf>
    <xf numFmtId="0" fontId="0" fillId="3" borderId="103" xfId="0" applyFill="1" applyBorder="1" applyAlignment="1" applyProtection="1">
      <alignment horizontal="center"/>
      <protection locked="0"/>
    </xf>
    <xf numFmtId="0" fontId="9" fillId="8" borderId="65" xfId="23" applyFont="1" applyFill="1" applyBorder="1" applyAlignment="1">
      <alignment horizontal="center"/>
    </xf>
    <xf numFmtId="0" fontId="9" fillId="8" borderId="82" xfId="23" applyFont="1" applyFill="1" applyBorder="1" applyAlignment="1">
      <alignment horizontal="center"/>
    </xf>
    <xf numFmtId="0" fontId="0" fillId="9" borderId="66" xfId="0" applyFill="1" applyBorder="1" applyAlignment="1">
      <alignment horizontal="center"/>
    </xf>
    <xf numFmtId="0" fontId="0" fillId="9" borderId="82" xfId="0" applyFill="1" applyBorder="1" applyAlignment="1">
      <alignment horizontal="center"/>
    </xf>
    <xf numFmtId="0" fontId="9" fillId="8" borderId="84" xfId="23" applyFont="1" applyFill="1" applyBorder="1" applyAlignment="1">
      <alignment horizontal="center"/>
    </xf>
    <xf numFmtId="0" fontId="0" fillId="9" borderId="74" xfId="0" applyFill="1" applyBorder="1" applyAlignment="1">
      <alignment horizontal="center"/>
    </xf>
    <xf numFmtId="0" fontId="0" fillId="9" borderId="75" xfId="0" applyFill="1" applyBorder="1" applyAlignment="1">
      <alignment horizontal="center"/>
    </xf>
    <xf numFmtId="0" fontId="9" fillId="8" borderId="75" xfId="23" applyFont="1" applyFill="1" applyBorder="1" applyAlignment="1">
      <alignment horizontal="center"/>
    </xf>
    <xf numFmtId="0" fontId="1" fillId="8" borderId="0" xfId="23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9" fillId="8" borderId="91" xfId="23" applyFont="1" applyFill="1" applyBorder="1" applyAlignment="1">
      <alignment horizontal="center"/>
    </xf>
    <xf numFmtId="0" fontId="0" fillId="8" borderId="95" xfId="0" applyFill="1" applyBorder="1" applyAlignment="1">
      <alignment horizontal="center"/>
    </xf>
    <xf numFmtId="0" fontId="0" fillId="8" borderId="96" xfId="0" applyFill="1" applyBorder="1" applyAlignment="1">
      <alignment horizontal="center"/>
    </xf>
    <xf numFmtId="0" fontId="9" fillId="8" borderId="125" xfId="23" applyFont="1" applyFill="1" applyBorder="1" applyAlignment="1">
      <alignment horizontal="center"/>
    </xf>
    <xf numFmtId="0" fontId="9" fillId="8" borderId="111" xfId="23" applyFont="1" applyFill="1" applyBorder="1" applyAlignment="1">
      <alignment horizontal="center"/>
    </xf>
    <xf numFmtId="0" fontId="0" fillId="2" borderId="79" xfId="0" applyFill="1" applyBorder="1" applyAlignment="1" applyProtection="1">
      <alignment horizontal="center"/>
      <protection locked="0"/>
    </xf>
    <xf numFmtId="0" fontId="0" fillId="2" borderId="66" xfId="0" applyFill="1" applyBorder="1" applyAlignment="1" applyProtection="1">
      <alignment horizontal="center"/>
      <protection locked="0"/>
    </xf>
    <xf numFmtId="0" fontId="0" fillId="2" borderId="103" xfId="0" applyFill="1" applyBorder="1" applyAlignment="1" applyProtection="1">
      <alignment horizontal="center"/>
      <protection locked="0"/>
    </xf>
    <xf numFmtId="0" fontId="0" fillId="2" borderId="94" xfId="0" applyFill="1" applyBorder="1" applyAlignment="1" applyProtection="1">
      <alignment horizontal="center"/>
      <protection locked="0"/>
    </xf>
    <xf numFmtId="0" fontId="0" fillId="2" borderId="104" xfId="0" applyFill="1" applyBorder="1" applyAlignment="1" applyProtection="1">
      <alignment horizontal="center"/>
      <protection locked="0"/>
    </xf>
    <xf numFmtId="0" fontId="0" fillId="2" borderId="82" xfId="0" applyFill="1" applyBorder="1" applyAlignment="1" applyProtection="1">
      <alignment horizontal="center"/>
      <protection locked="0"/>
    </xf>
    <xf numFmtId="0" fontId="0" fillId="8" borderId="66" xfId="0" applyFill="1" applyBorder="1" applyAlignment="1">
      <alignment horizontal="center"/>
    </xf>
    <xf numFmtId="0" fontId="0" fillId="8" borderId="103" xfId="0" applyFill="1" applyBorder="1" applyAlignment="1">
      <alignment horizontal="center"/>
    </xf>
    <xf numFmtId="0" fontId="6" fillId="2" borderId="65" xfId="23" applyFont="1" applyFill="1" applyBorder="1" applyAlignment="1">
      <alignment horizontal="center"/>
    </xf>
    <xf numFmtId="0" fontId="0" fillId="2" borderId="82" xfId="0" applyFill="1" applyBorder="1" applyAlignment="1">
      <alignment horizontal="center"/>
    </xf>
    <xf numFmtId="0" fontId="6" fillId="2" borderId="59" xfId="23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8" borderId="82" xfId="0" applyFill="1" applyBorder="1" applyAlignment="1">
      <alignment horizontal="center"/>
    </xf>
    <xf numFmtId="0" fontId="6" fillId="8" borderId="65" xfId="23" applyFont="1" applyFill="1" applyBorder="1" applyAlignment="1">
      <alignment horizontal="center"/>
    </xf>
    <xf numFmtId="0" fontId="0" fillId="8" borderId="95" xfId="0" applyFill="1" applyBorder="1" applyAlignment="1">
      <alignment/>
    </xf>
    <xf numFmtId="0" fontId="0" fillId="8" borderId="96" xfId="0" applyFill="1" applyBorder="1" applyAlignment="1">
      <alignment/>
    </xf>
    <xf numFmtId="0" fontId="6" fillId="2" borderId="99" xfId="23" applyFont="1" applyFill="1" applyBorder="1" applyAlignment="1">
      <alignment/>
    </xf>
    <xf numFmtId="0" fontId="0" fillId="2" borderId="124" xfId="0" applyFill="1" applyBorder="1" applyAlignment="1">
      <alignment/>
    </xf>
    <xf numFmtId="0" fontId="6" fillId="2" borderId="65" xfId="23" applyFont="1" applyFill="1" applyBorder="1" applyAlignment="1" applyProtection="1">
      <alignment/>
      <protection locked="0"/>
    </xf>
    <xf numFmtId="0" fontId="0" fillId="3" borderId="82" xfId="0" applyFill="1" applyBorder="1" applyAlignment="1">
      <alignment/>
    </xf>
    <xf numFmtId="0" fontId="9" fillId="2" borderId="71" xfId="23" applyFont="1" applyFill="1" applyBorder="1" applyAlignment="1" applyProtection="1">
      <alignment horizontal="center"/>
      <protection locked="0"/>
    </xf>
    <xf numFmtId="0" fontId="0" fillId="2" borderId="115" xfId="0" applyFill="1" applyBorder="1" applyAlignment="1" applyProtection="1">
      <alignment horizontal="center"/>
      <protection locked="0"/>
    </xf>
    <xf numFmtId="0" fontId="9" fillId="2" borderId="85" xfId="23" applyFont="1" applyFill="1" applyBorder="1" applyAlignment="1" applyProtection="1">
      <alignment horizontal="center"/>
      <protection locked="0"/>
    </xf>
    <xf numFmtId="0" fontId="13" fillId="2" borderId="71" xfId="0" applyFont="1" applyFill="1" applyBorder="1" applyAlignment="1" applyProtection="1">
      <alignment horizontal="center"/>
      <protection locked="0"/>
    </xf>
    <xf numFmtId="0" fontId="13" fillId="2" borderId="83" xfId="0" applyFont="1" applyFill="1" applyBorder="1" applyAlignment="1" applyProtection="1">
      <alignment horizontal="center"/>
      <protection locked="0"/>
    </xf>
    <xf numFmtId="0" fontId="6" fillId="2" borderId="111" xfId="23" applyFont="1" applyFill="1" applyBorder="1" applyAlignment="1">
      <alignment horizontal="center"/>
    </xf>
    <xf numFmtId="0" fontId="0" fillId="2" borderId="111" xfId="0" applyFill="1" applyBorder="1" applyAlignment="1">
      <alignment horizontal="center"/>
    </xf>
    <xf numFmtId="0" fontId="0" fillId="2" borderId="112" xfId="0" applyFill="1" applyBorder="1" applyAlignment="1">
      <alignment horizontal="center"/>
    </xf>
    <xf numFmtId="0" fontId="0" fillId="8" borderId="123" xfId="0" applyFill="1" applyBorder="1" applyAlignment="1">
      <alignment horizontal="center"/>
    </xf>
    <xf numFmtId="0" fontId="6" fillId="2" borderId="110" xfId="23" applyFont="1" applyFill="1" applyBorder="1" applyAlignment="1">
      <alignment vertical="center"/>
    </xf>
    <xf numFmtId="0" fontId="0" fillId="3" borderId="109" xfId="0" applyFill="1" applyBorder="1" applyAlignment="1">
      <alignment vertical="center"/>
    </xf>
    <xf numFmtId="0" fontId="0" fillId="3" borderId="72" xfId="0" applyFill="1" applyBorder="1" applyAlignment="1">
      <alignment vertical="center"/>
    </xf>
    <xf numFmtId="0" fontId="7" fillId="8" borderId="74" xfId="23" applyFont="1" applyFill="1" applyBorder="1" applyAlignment="1">
      <alignment horizontal="center"/>
    </xf>
    <xf numFmtId="0" fontId="6" fillId="2" borderId="110" xfId="23" applyFont="1" applyFill="1" applyBorder="1" applyAlignment="1" applyProtection="1">
      <alignment horizontal="right" vertical="center"/>
      <protection locked="0"/>
    </xf>
    <xf numFmtId="0" fontId="0" fillId="2" borderId="67" xfId="0" applyFill="1" applyBorder="1" applyAlignment="1" applyProtection="1">
      <alignment horizontal="right" vertical="center"/>
      <protection locked="0"/>
    </xf>
    <xf numFmtId="0" fontId="0" fillId="3" borderId="67" xfId="0" applyFill="1" applyBorder="1" applyAlignment="1">
      <alignment vertical="center"/>
    </xf>
    <xf numFmtId="0" fontId="6" fillId="2" borderId="110" xfId="23" applyFont="1" applyFill="1" applyBorder="1" applyAlignment="1" applyProtection="1">
      <alignment vertical="center"/>
      <protection locked="0"/>
    </xf>
    <xf numFmtId="0" fontId="0" fillId="2" borderId="67" xfId="0" applyFill="1" applyBorder="1" applyAlignment="1" applyProtection="1">
      <alignment vertical="center"/>
      <protection locked="0"/>
    </xf>
    <xf numFmtId="0" fontId="9" fillId="8" borderId="107" xfId="23" applyFont="1" applyFill="1" applyBorder="1" applyAlignment="1">
      <alignment horizontal="center" vertical="center"/>
    </xf>
    <xf numFmtId="0" fontId="0" fillId="9" borderId="57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0" fillId="9" borderId="108" xfId="0" applyFill="1" applyBorder="1" applyAlignment="1">
      <alignment horizontal="center" vertical="center"/>
    </xf>
    <xf numFmtId="0" fontId="6" fillId="2" borderId="110" xfId="23" applyFont="1" applyFill="1" applyBorder="1" applyAlignment="1">
      <alignment horizontal="right" vertical="center"/>
    </xf>
    <xf numFmtId="0" fontId="0" fillId="2" borderId="67" xfId="0" applyFill="1" applyBorder="1" applyAlignment="1">
      <alignment horizontal="right" vertical="center"/>
    </xf>
    <xf numFmtId="0" fontId="9" fillId="8" borderId="90" xfId="23" applyFont="1" applyFill="1" applyBorder="1" applyAlignment="1">
      <alignment horizontal="center"/>
    </xf>
    <xf numFmtId="0" fontId="8" fillId="8" borderId="65" xfId="23" applyFont="1" applyFill="1" applyBorder="1" applyAlignment="1">
      <alignment horizontal="center"/>
    </xf>
    <xf numFmtId="0" fontId="1" fillId="8" borderId="103" xfId="0" applyFont="1" applyFill="1" applyBorder="1" applyAlignment="1">
      <alignment horizontal="center"/>
    </xf>
    <xf numFmtId="0" fontId="8" fillId="8" borderId="64" xfId="23" applyFont="1" applyFill="1" applyBorder="1" applyAlignment="1">
      <alignment horizontal="center"/>
    </xf>
    <xf numFmtId="0" fontId="1" fillId="8" borderId="66" xfId="0" applyFont="1" applyFill="1" applyBorder="1" applyAlignment="1">
      <alignment horizontal="center"/>
    </xf>
    <xf numFmtId="0" fontId="1" fillId="8" borderId="82" xfId="0" applyFont="1" applyFill="1" applyBorder="1" applyAlignment="1">
      <alignment horizontal="center"/>
    </xf>
    <xf numFmtId="0" fontId="9" fillId="8" borderId="108" xfId="23" applyFont="1" applyFill="1" applyBorder="1" applyAlignment="1">
      <alignment horizontal="center" vertical="center"/>
    </xf>
    <xf numFmtId="0" fontId="0" fillId="9" borderId="95" xfId="0" applyFill="1" applyBorder="1" applyAlignment="1">
      <alignment horizontal="center"/>
    </xf>
    <xf numFmtId="0" fontId="0" fillId="9" borderId="96" xfId="0" applyFill="1" applyBorder="1" applyAlignment="1">
      <alignment horizontal="center"/>
    </xf>
    <xf numFmtId="0" fontId="6" fillId="2" borderId="98" xfId="23" applyFont="1" applyFill="1" applyBorder="1" applyAlignment="1">
      <alignment horizontal="center"/>
    </xf>
    <xf numFmtId="0" fontId="0" fillId="3" borderId="100" xfId="0" applyFill="1" applyBorder="1" applyAlignment="1">
      <alignment horizontal="center"/>
    </xf>
    <xf numFmtId="0" fontId="0" fillId="9" borderId="103" xfId="0" applyFill="1" applyBorder="1" applyAlignment="1">
      <alignment horizontal="center"/>
    </xf>
    <xf numFmtId="0" fontId="6" fillId="2" borderId="59" xfId="23" applyFont="1" applyFill="1" applyBorder="1" applyAlignment="1">
      <alignment vertical="center"/>
    </xf>
    <xf numFmtId="0" fontId="0" fillId="3" borderId="61" xfId="0" applyFill="1" applyBorder="1" applyAlignment="1">
      <alignment vertical="center"/>
    </xf>
    <xf numFmtId="0" fontId="0" fillId="3" borderId="62" xfId="0" applyFill="1" applyBorder="1" applyAlignment="1">
      <alignment vertical="center"/>
    </xf>
    <xf numFmtId="0" fontId="0" fillId="3" borderId="63" xfId="0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0" fontId="0" fillId="3" borderId="83" xfId="0" applyFill="1" applyBorder="1" applyAlignment="1">
      <alignment vertical="center"/>
    </xf>
    <xf numFmtId="0" fontId="0" fillId="9" borderId="69" xfId="0" applyFill="1" applyBorder="1" applyAlignment="1">
      <alignment vertical="center"/>
    </xf>
    <xf numFmtId="0" fontId="7" fillId="8" borderId="99" xfId="23" applyFont="1" applyFill="1" applyBorder="1" applyAlignment="1">
      <alignment horizontal="center"/>
    </xf>
    <xf numFmtId="0" fontId="0" fillId="9" borderId="99" xfId="0" applyFill="1" applyBorder="1" applyAlignment="1">
      <alignment horizontal="center"/>
    </xf>
    <xf numFmtId="0" fontId="0" fillId="0" borderId="82" xfId="0" applyBorder="1" applyAlignment="1">
      <alignment/>
    </xf>
    <xf numFmtId="0" fontId="6" fillId="2" borderId="65" xfId="23" applyFont="1" applyFill="1" applyBorder="1" applyAlignment="1">
      <alignment/>
    </xf>
    <xf numFmtId="0" fontId="9" fillId="8" borderId="57" xfId="23" applyFont="1" applyFill="1" applyBorder="1" applyAlignment="1">
      <alignment horizontal="center" vertical="center"/>
    </xf>
    <xf numFmtId="0" fontId="0" fillId="2" borderId="109" xfId="0" applyFill="1" applyBorder="1" applyAlignment="1">
      <alignment vertical="center"/>
    </xf>
    <xf numFmtId="0" fontId="6" fillId="2" borderId="67" xfId="23" applyFont="1" applyFill="1" applyBorder="1" applyAlignment="1">
      <alignment vertical="center"/>
    </xf>
    <xf numFmtId="0" fontId="6" fillId="2" borderId="110" xfId="23" applyFont="1" applyFill="1" applyBorder="1" applyAlignment="1">
      <alignment/>
    </xf>
    <xf numFmtId="0" fontId="0" fillId="3" borderId="67" xfId="0" applyFill="1" applyBorder="1" applyAlignment="1">
      <alignment/>
    </xf>
    <xf numFmtId="0" fontId="0" fillId="3" borderId="67" xfId="0" applyFill="1" applyBorder="1" applyAlignment="1" applyProtection="1">
      <alignment vertical="center"/>
      <protection locked="0"/>
    </xf>
    <xf numFmtId="0" fontId="6" fillId="2" borderId="110" xfId="23" applyFont="1" applyFill="1" applyBorder="1" applyAlignment="1" quotePrefix="1">
      <alignment vertical="center"/>
    </xf>
    <xf numFmtId="0" fontId="7" fillId="9" borderId="0" xfId="23" applyFont="1" applyFill="1" applyBorder="1" applyAlignment="1">
      <alignment horizontal="center"/>
    </xf>
    <xf numFmtId="0" fontId="9" fillId="9" borderId="107" xfId="23" applyFont="1" applyFill="1" applyBorder="1" applyAlignment="1">
      <alignment horizontal="center" vertical="center"/>
    </xf>
    <xf numFmtId="0" fontId="9" fillId="9" borderId="108" xfId="23" applyFont="1" applyFill="1" applyBorder="1" applyAlignment="1">
      <alignment horizontal="center" vertical="center"/>
    </xf>
    <xf numFmtId="0" fontId="6" fillId="3" borderId="110" xfId="23" applyFont="1" applyFill="1" applyBorder="1" applyAlignment="1">
      <alignment vertical="center"/>
    </xf>
    <xf numFmtId="0" fontId="7" fillId="9" borderId="99" xfId="23" applyFont="1" applyFill="1" applyBorder="1" applyAlignment="1">
      <alignment horizontal="center"/>
    </xf>
    <xf numFmtId="0" fontId="16" fillId="8" borderId="74" xfId="23" applyFont="1" applyFill="1" applyBorder="1" applyAlignment="1">
      <alignment horizontal="center"/>
    </xf>
    <xf numFmtId="0" fontId="16" fillId="8" borderId="0" xfId="23" applyFont="1" applyFill="1" applyAlignment="1">
      <alignment horizontal="center"/>
    </xf>
    <xf numFmtId="0" fontId="6" fillId="2" borderId="59" xfId="23" applyFont="1" applyFill="1" applyBorder="1" applyAlignment="1" applyProtection="1">
      <alignment vertical="center"/>
      <protection locked="0"/>
    </xf>
    <xf numFmtId="0" fontId="0" fillId="3" borderId="61" xfId="0" applyFill="1" applyBorder="1" applyAlignment="1" applyProtection="1">
      <alignment vertical="center"/>
      <protection locked="0"/>
    </xf>
    <xf numFmtId="0" fontId="0" fillId="3" borderId="62" xfId="0" applyFill="1" applyBorder="1" applyAlignment="1" applyProtection="1">
      <alignment vertical="center"/>
      <protection locked="0"/>
    </xf>
    <xf numFmtId="0" fontId="0" fillId="3" borderId="63" xfId="0" applyFill="1" applyBorder="1" applyAlignment="1" applyProtection="1">
      <alignment vertical="center"/>
      <protection locked="0"/>
    </xf>
    <xf numFmtId="0" fontId="0" fillId="3" borderId="85" xfId="0" applyFill="1" applyBorder="1" applyAlignment="1" applyProtection="1">
      <alignment vertical="center"/>
      <protection locked="0"/>
    </xf>
    <xf numFmtId="0" fontId="0" fillId="3" borderId="83" xfId="0" applyFill="1" applyBorder="1" applyAlignment="1" applyProtection="1">
      <alignment vertical="center"/>
      <protection locked="0"/>
    </xf>
    <xf numFmtId="0" fontId="0" fillId="3" borderId="82" xfId="0" applyFill="1" applyBorder="1" applyAlignment="1" applyProtection="1">
      <alignment/>
      <protection locked="0"/>
    </xf>
    <xf numFmtId="0" fontId="14" fillId="9" borderId="60" xfId="23" applyFont="1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0" fillId="9" borderId="60" xfId="0" applyFill="1" applyBorder="1" applyAlignment="1">
      <alignment/>
    </xf>
    <xf numFmtId="0" fontId="8" fillId="8" borderId="0" xfId="23" applyFont="1" applyFill="1" applyAlignment="1">
      <alignment horizontal="center"/>
    </xf>
    <xf numFmtId="0" fontId="1" fillId="9" borderId="0" xfId="0" applyFont="1" applyFill="1" applyAlignment="1">
      <alignment/>
    </xf>
    <xf numFmtId="0" fontId="9" fillId="2" borderId="69" xfId="23" applyFont="1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6" fillId="2" borderId="70" xfId="23" applyFont="1" applyFill="1" applyBorder="1" applyAlignment="1">
      <alignment/>
    </xf>
    <xf numFmtId="0" fontId="0" fillId="3" borderId="79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12" fillId="2" borderId="0" xfId="23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0" xfId="23" applyFont="1" applyFill="1" applyAlignment="1">
      <alignment horizontal="center"/>
    </xf>
    <xf numFmtId="0" fontId="7" fillId="2" borderId="0" xfId="23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2" borderId="87" xfId="23" applyFont="1" applyFill="1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6" fillId="2" borderId="86" xfId="23" applyFont="1" applyFill="1" applyBorder="1" applyAlignment="1" applyProtection="1">
      <alignment/>
      <protection locked="0"/>
    </xf>
    <xf numFmtId="0" fontId="6" fillId="2" borderId="87" xfId="23" applyFont="1" applyFill="1" applyBorder="1" applyAlignment="1">
      <alignment/>
    </xf>
    <xf numFmtId="14" fontId="6" fillId="2" borderId="87" xfId="23" applyNumberFormat="1" applyFont="1" applyFill="1" applyBorder="1" applyAlignment="1" applyProtection="1">
      <alignment horizontal="center"/>
      <protection locked="0"/>
    </xf>
    <xf numFmtId="0" fontId="0" fillId="0" borderId="87" xfId="0" applyBorder="1" applyAlignment="1">
      <alignment/>
    </xf>
    <xf numFmtId="0" fontId="6" fillId="2" borderId="0" xfId="23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2" borderId="87" xfId="23" applyFont="1" applyFill="1" applyBorder="1" applyAlignment="1" applyProtection="1">
      <alignment/>
      <protection locked="0"/>
    </xf>
    <xf numFmtId="0" fontId="7" fillId="2" borderId="87" xfId="23" applyFont="1" applyFill="1" applyBorder="1" applyAlignment="1">
      <alignment horizontal="left"/>
    </xf>
    <xf numFmtId="0" fontId="7" fillId="2" borderId="87" xfId="23" applyFont="1" applyFill="1" applyBorder="1" applyAlignment="1" applyProtection="1">
      <alignment horizontal="left"/>
      <protection locked="0"/>
    </xf>
    <xf numFmtId="0" fontId="6" fillId="2" borderId="126" xfId="23" applyFont="1" applyFill="1" applyBorder="1" applyAlignment="1">
      <alignment horizontal="center" vertical="center"/>
    </xf>
    <xf numFmtId="0" fontId="0" fillId="3" borderId="120" xfId="0" applyFill="1" applyBorder="1" applyAlignment="1">
      <alignment horizontal="center" vertical="center"/>
    </xf>
    <xf numFmtId="0" fontId="6" fillId="2" borderId="78" xfId="23" applyFont="1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/>
    </xf>
    <xf numFmtId="0" fontId="0" fillId="3" borderId="74" xfId="0" applyFill="1" applyBorder="1" applyAlignment="1">
      <alignment/>
    </xf>
    <xf numFmtId="0" fontId="6" fillId="2" borderId="120" xfId="23" applyFont="1" applyFill="1" applyBorder="1" applyAlignment="1">
      <alignment horizontal="center" vertical="center"/>
    </xf>
    <xf numFmtId="0" fontId="7" fillId="2" borderId="59" xfId="23" applyFont="1" applyFill="1" applyBorder="1" applyAlignment="1">
      <alignment vertical="center"/>
    </xf>
    <xf numFmtId="0" fontId="0" fillId="3" borderId="60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>
      <alignment horizontal="center" vertical="center"/>
    </xf>
    <xf numFmtId="0" fontId="6" fillId="2" borderId="110" xfId="23" applyFont="1" applyFill="1" applyBorder="1" applyAlignment="1">
      <alignment horizontal="center" vertical="center"/>
    </xf>
    <xf numFmtId="0" fontId="0" fillId="3" borderId="68" xfId="0" applyFill="1" applyBorder="1" applyAlignment="1">
      <alignment vertical="center"/>
    </xf>
    <xf numFmtId="0" fontId="6" fillId="2" borderId="106" xfId="23" applyFont="1" applyFill="1" applyBorder="1" applyAlignment="1">
      <alignment horizontal="center" vertical="center"/>
    </xf>
    <xf numFmtId="0" fontId="6" fillId="2" borderId="76" xfId="23" applyFont="1" applyFill="1" applyBorder="1" applyAlignment="1">
      <alignment horizontal="center" vertical="center"/>
    </xf>
    <xf numFmtId="0" fontId="0" fillId="3" borderId="77" xfId="0" applyFill="1" applyBorder="1" applyAlignment="1">
      <alignment vertical="center"/>
    </xf>
    <xf numFmtId="0" fontId="0" fillId="3" borderId="127" xfId="0" applyFill="1" applyBorder="1" applyAlignment="1">
      <alignment horizontal="center" vertical="center"/>
    </xf>
    <xf numFmtId="0" fontId="7" fillId="2" borderId="59" xfId="23" applyFont="1" applyFill="1" applyBorder="1" applyAlignment="1">
      <alignment vertical="center" wrapText="1"/>
    </xf>
    <xf numFmtId="0" fontId="0" fillId="3" borderId="60" xfId="0" applyFill="1" applyBorder="1" applyAlignment="1">
      <alignment vertical="center" wrapText="1"/>
    </xf>
    <xf numFmtId="0" fontId="0" fillId="3" borderId="61" xfId="0" applyFill="1" applyBorder="1" applyAlignment="1">
      <alignment vertical="center" wrapText="1"/>
    </xf>
    <xf numFmtId="0" fontId="0" fillId="3" borderId="47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62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63" xfId="0" applyFill="1" applyBorder="1" applyAlignment="1">
      <alignment vertical="center" wrapText="1"/>
    </xf>
    <xf numFmtId="0" fontId="0" fillId="2" borderId="71" xfId="0" applyFill="1" applyBorder="1" applyAlignment="1">
      <alignment horizontal="left"/>
    </xf>
    <xf numFmtId="0" fontId="0" fillId="0" borderId="71" xfId="0" applyBorder="1" applyAlignment="1">
      <alignment/>
    </xf>
    <xf numFmtId="0" fontId="6" fillId="2" borderId="118" xfId="23" applyFont="1" applyFill="1" applyBorder="1" applyAlignment="1">
      <alignment horizontal="center" vertical="center"/>
    </xf>
    <xf numFmtId="0" fontId="7" fillId="2" borderId="84" xfId="23" applyFont="1" applyFill="1" applyBorder="1" applyAlignment="1">
      <alignment vertical="center"/>
    </xf>
    <xf numFmtId="0" fontId="0" fillId="3" borderId="74" xfId="0" applyFill="1" applyBorder="1" applyAlignment="1">
      <alignment vertical="center"/>
    </xf>
    <xf numFmtId="0" fontId="0" fillId="3" borderId="75" xfId="0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58" xfId="0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127" xfId="0" applyFill="1" applyBorder="1" applyAlignment="1">
      <alignment vertical="center"/>
    </xf>
    <xf numFmtId="0" fontId="0" fillId="3" borderId="119" xfId="0" applyFill="1" applyBorder="1" applyAlignment="1">
      <alignment vertical="center"/>
    </xf>
    <xf numFmtId="0" fontId="0" fillId="3" borderId="0" xfId="0" applyFont="1" applyFill="1" applyAlignment="1">
      <alignment horizontal="center"/>
    </xf>
    <xf numFmtId="0" fontId="8" fillId="2" borderId="0" xfId="23" applyFont="1" applyFill="1" applyAlignment="1">
      <alignment horizontal="center"/>
    </xf>
    <xf numFmtId="0" fontId="0" fillId="3" borderId="109" xfId="0" applyFill="1" applyBorder="1" applyAlignment="1" applyProtection="1">
      <alignment vertical="center"/>
      <protection locked="0"/>
    </xf>
    <xf numFmtId="0" fontId="17" fillId="2" borderId="87" xfId="23" applyFont="1" applyFill="1" applyBorder="1" applyAlignment="1" applyProtection="1">
      <alignment/>
      <protection locked="0"/>
    </xf>
    <xf numFmtId="0" fontId="17" fillId="2" borderId="86" xfId="23" applyFont="1" applyFill="1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6" fillId="2" borderId="87" xfId="23" applyFont="1" applyFill="1" applyBorder="1" applyAlignment="1" applyProtection="1">
      <alignment horizontal="center"/>
      <protection locked="0"/>
    </xf>
    <xf numFmtId="0" fontId="6" fillId="2" borderId="86" xfId="23" applyFont="1" applyFill="1" applyBorder="1" applyAlignment="1">
      <alignment/>
    </xf>
    <xf numFmtId="0" fontId="0" fillId="0" borderId="86" xfId="0" applyBorder="1" applyAlignment="1">
      <alignment/>
    </xf>
    <xf numFmtId="0" fontId="0" fillId="3" borderId="119" xfId="0" applyFill="1" applyBorder="1" applyAlignment="1">
      <alignment horizontal="center" vertical="center"/>
    </xf>
    <xf numFmtId="0" fontId="16" fillId="2" borderId="59" xfId="23" applyFont="1" applyFill="1" applyBorder="1" applyAlignment="1">
      <alignment vertical="center"/>
    </xf>
    <xf numFmtId="0" fontId="28" fillId="3" borderId="60" xfId="0" applyFont="1" applyFill="1" applyBorder="1" applyAlignment="1">
      <alignment vertical="center"/>
    </xf>
    <xf numFmtId="0" fontId="28" fillId="3" borderId="61" xfId="0" applyFont="1" applyFill="1" applyBorder="1" applyAlignment="1">
      <alignment vertical="center"/>
    </xf>
    <xf numFmtId="0" fontId="28" fillId="3" borderId="85" xfId="0" applyFont="1" applyFill="1" applyBorder="1" applyAlignment="1">
      <alignment vertical="center"/>
    </xf>
    <xf numFmtId="0" fontId="28" fillId="3" borderId="71" xfId="0" applyFont="1" applyFill="1" applyBorder="1" applyAlignment="1">
      <alignment vertical="center"/>
    </xf>
    <xf numFmtId="0" fontId="28" fillId="3" borderId="83" xfId="0" applyFont="1" applyFill="1" applyBorder="1" applyAlignment="1">
      <alignment vertical="center"/>
    </xf>
    <xf numFmtId="0" fontId="19" fillId="6" borderId="0" xfId="23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20" fillId="6" borderId="0" xfId="23" applyFont="1" applyFill="1" applyAlignment="1">
      <alignment horizontal="center"/>
    </xf>
    <xf numFmtId="0" fontId="0" fillId="6" borderId="0" xfId="0" applyFont="1" applyFill="1" applyBorder="1" applyAlignment="1">
      <alignment/>
    </xf>
    <xf numFmtId="0" fontId="23" fillId="6" borderId="0" xfId="23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9" fillId="6" borderId="29" xfId="23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6" fillId="6" borderId="8" xfId="23" applyFont="1" applyFill="1" applyBorder="1" applyAlignment="1" applyProtection="1">
      <alignment horizontal="center"/>
      <protection locked="0"/>
    </xf>
    <xf numFmtId="0" fontId="0" fillId="6" borderId="8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center"/>
    </xf>
    <xf numFmtId="0" fontId="7" fillId="6" borderId="8" xfId="23" applyFont="1" applyFill="1" applyBorder="1" applyAlignment="1" applyProtection="1">
      <alignment horizontal="left"/>
      <protection locked="0"/>
    </xf>
    <xf numFmtId="0" fontId="0" fillId="6" borderId="8" xfId="0" applyFont="1" applyFill="1" applyBorder="1" applyAlignment="1">
      <alignment horizontal="left"/>
    </xf>
    <xf numFmtId="0" fontId="9" fillId="6" borderId="8" xfId="23" applyFont="1" applyFill="1" applyBorder="1" applyAlignment="1">
      <alignment/>
    </xf>
    <xf numFmtId="0" fontId="13" fillId="6" borderId="15" xfId="0" applyFont="1" applyFill="1" applyBorder="1" applyAlignment="1">
      <alignment/>
    </xf>
    <xf numFmtId="0" fontId="9" fillId="6" borderId="0" xfId="23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/>
      <protection locked="0"/>
    </xf>
    <xf numFmtId="0" fontId="7" fillId="6" borderId="0" xfId="23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7" fillId="6" borderId="33" xfId="23" applyFont="1" applyFill="1" applyBorder="1" applyAlignment="1">
      <alignment/>
    </xf>
    <xf numFmtId="0" fontId="7" fillId="6" borderId="33" xfId="23" applyFont="1" applyFill="1" applyBorder="1" applyAlignment="1">
      <alignment horizontal="left"/>
    </xf>
    <xf numFmtId="0" fontId="0" fillId="6" borderId="3" xfId="0" applyFont="1" applyFill="1" applyBorder="1" applyAlignment="1">
      <alignment/>
    </xf>
    <xf numFmtId="0" fontId="7" fillId="6" borderId="33" xfId="23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6" borderId="3" xfId="0" applyFont="1" applyFill="1" applyBorder="1" applyAlignment="1" applyProtection="1">
      <alignment/>
      <protection locked="0"/>
    </xf>
    <xf numFmtId="0" fontId="7" fillId="6" borderId="8" xfId="23" applyFont="1" applyFill="1" applyBorder="1" applyAlignment="1">
      <alignment horizontal="left"/>
    </xf>
    <xf numFmtId="0" fontId="16" fillId="2" borderId="0" xfId="23" applyFont="1" applyFill="1" applyBorder="1" applyAlignment="1">
      <alignment horizontal="center"/>
    </xf>
    <xf numFmtId="0" fontId="6" fillId="2" borderId="11" xfId="23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28" xfId="0" applyFill="1" applyBorder="1" applyAlignment="1">
      <alignment vertical="center"/>
    </xf>
    <xf numFmtId="0" fontId="7" fillId="2" borderId="12" xfId="23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1" fillId="3" borderId="129" xfId="0" applyFont="1" applyFill="1" applyBorder="1" applyAlignment="1">
      <alignment vertical="center"/>
    </xf>
    <xf numFmtId="0" fontId="6" fillId="2" borderId="13" xfId="23" applyFont="1" applyFill="1" applyBorder="1" applyAlignment="1">
      <alignment horizontal="center" vertical="center"/>
    </xf>
    <xf numFmtId="0" fontId="0" fillId="3" borderId="130" xfId="0" applyFill="1" applyBorder="1" applyAlignment="1">
      <alignment vertical="center"/>
    </xf>
    <xf numFmtId="0" fontId="7" fillId="2" borderId="14" xfId="23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131" xfId="0" applyFill="1" applyBorder="1" applyAlignment="1">
      <alignment vertical="center"/>
    </xf>
    <xf numFmtId="0" fontId="6" fillId="2" borderId="132" xfId="23" applyFont="1" applyFill="1" applyBorder="1" applyAlignment="1">
      <alignment horizontal="center" vertical="center"/>
    </xf>
    <xf numFmtId="0" fontId="0" fillId="3" borderId="128" xfId="0" applyFill="1" applyBorder="1" applyAlignment="1">
      <alignment horizontal="center" vertical="center"/>
    </xf>
    <xf numFmtId="0" fontId="7" fillId="2" borderId="133" xfId="23" applyFont="1" applyFill="1" applyBorder="1" applyAlignment="1" applyProtection="1">
      <alignment horizontal="center" vertical="center"/>
      <protection locked="0"/>
    </xf>
    <xf numFmtId="0" fontId="0" fillId="3" borderId="129" xfId="0" applyFill="1" applyBorder="1" applyAlignment="1" applyProtection="1">
      <alignment vertical="center"/>
      <protection locked="0"/>
    </xf>
    <xf numFmtId="0" fontId="7" fillId="2" borderId="14" xfId="23" applyFont="1" applyFill="1" applyBorder="1" applyAlignment="1" applyProtection="1">
      <alignment horizontal="center" vertical="center"/>
      <protection locked="0"/>
    </xf>
    <xf numFmtId="0" fontId="0" fillId="3" borderId="129" xfId="0" applyFill="1" applyBorder="1" applyAlignment="1" applyProtection="1">
      <alignment horizontal="center" vertical="center"/>
      <protection locked="0"/>
    </xf>
    <xf numFmtId="0" fontId="7" fillId="2" borderId="14" xfId="23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7" fillId="2" borderId="14" xfId="23" applyFont="1" applyFill="1" applyBorder="1" applyAlignment="1">
      <alignment horizontal="center" vertical="center"/>
    </xf>
    <xf numFmtId="0" fontId="7" fillId="2" borderId="0" xfId="23" applyFont="1" applyFill="1" applyBorder="1" applyAlignment="1">
      <alignment horizontal="center"/>
    </xf>
    <xf numFmtId="0" fontId="0" fillId="3" borderId="0" xfId="0" applyFill="1" applyAlignment="1">
      <alignment/>
    </xf>
    <xf numFmtId="0" fontId="7" fillId="2" borderId="133" xfId="23" applyFont="1" applyFill="1" applyBorder="1" applyAlignment="1">
      <alignment horizontal="center" vertical="center"/>
    </xf>
    <xf numFmtId="0" fontId="0" fillId="3" borderId="129" xfId="0" applyFill="1" applyBorder="1" applyAlignment="1">
      <alignment vertical="center"/>
    </xf>
    <xf numFmtId="0" fontId="0" fillId="3" borderId="134" xfId="0" applyFill="1" applyBorder="1" applyAlignment="1">
      <alignment vertical="center"/>
    </xf>
    <xf numFmtId="0" fontId="0" fillId="3" borderId="135" xfId="0" applyFill="1" applyBorder="1" applyAlignment="1">
      <alignment vertical="center"/>
    </xf>
    <xf numFmtId="0" fontId="6" fillId="2" borderId="136" xfId="23" applyFont="1" applyFill="1" applyBorder="1" applyAlignment="1">
      <alignment horizontal="center" vertical="center"/>
    </xf>
    <xf numFmtId="0" fontId="0" fillId="3" borderId="137" xfId="0" applyFill="1" applyBorder="1" applyAlignment="1">
      <alignment vertical="center"/>
    </xf>
    <xf numFmtId="0" fontId="6" fillId="2" borderId="138" xfId="23" applyFont="1" applyFill="1" applyBorder="1" applyAlignment="1">
      <alignment horizontal="center" vertical="center"/>
    </xf>
    <xf numFmtId="0" fontId="0" fillId="3" borderId="139" xfId="0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6" fillId="2" borderId="24" xfId="23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6" fillId="2" borderId="140" xfId="23" applyFont="1" applyFill="1" applyBorder="1" applyAlignment="1">
      <alignment horizontal="center" vertical="center"/>
    </xf>
    <xf numFmtId="0" fontId="0" fillId="3" borderId="33" xfId="0" applyFill="1" applyBorder="1" applyAlignment="1">
      <alignment vertical="center"/>
    </xf>
    <xf numFmtId="0" fontId="0" fillId="3" borderId="141" xfId="0" applyFill="1" applyBorder="1" applyAlignment="1">
      <alignment vertical="center"/>
    </xf>
    <xf numFmtId="0" fontId="7" fillId="2" borderId="142" xfId="23" applyFont="1" applyFill="1" applyBorder="1" applyAlignment="1" applyProtection="1">
      <alignment horizontal="center" vertical="center"/>
      <protection locked="0"/>
    </xf>
    <xf numFmtId="0" fontId="0" fillId="3" borderId="131" xfId="0" applyFill="1" applyBorder="1" applyAlignment="1" applyProtection="1">
      <alignment vertical="center"/>
      <protection locked="0"/>
    </xf>
    <xf numFmtId="0" fontId="6" fillId="2" borderId="143" xfId="23" applyFont="1" applyFill="1" applyBorder="1" applyAlignment="1">
      <alignment horizontal="center" vertical="center"/>
    </xf>
    <xf numFmtId="0" fontId="0" fillId="3" borderId="52" xfId="0" applyFill="1" applyBorder="1" applyAlignment="1">
      <alignment vertical="center"/>
    </xf>
    <xf numFmtId="0" fontId="7" fillId="2" borderId="144" xfId="23" applyFont="1" applyFill="1" applyBorder="1" applyAlignment="1">
      <alignment horizontal="center" vertical="center"/>
    </xf>
    <xf numFmtId="0" fontId="8" fillId="2" borderId="145" xfId="23" applyFont="1" applyFill="1" applyBorder="1" applyAlignment="1" applyProtection="1">
      <alignment horizontal="center"/>
      <protection locked="0"/>
    </xf>
    <xf numFmtId="0" fontId="8" fillId="2" borderId="146" xfId="23" applyFont="1" applyFill="1" applyBorder="1" applyAlignment="1" applyProtection="1">
      <alignment horizontal="center"/>
      <protection locked="0"/>
    </xf>
    <xf numFmtId="0" fontId="6" fillId="2" borderId="70" xfId="23" applyFont="1" applyFill="1" applyBorder="1" applyAlignment="1" applyProtection="1">
      <alignment/>
      <protection locked="0"/>
    </xf>
    <xf numFmtId="0" fontId="0" fillId="3" borderId="79" xfId="0" applyFill="1" applyBorder="1" applyAlignment="1" applyProtection="1">
      <alignment/>
      <protection locked="0"/>
    </xf>
    <xf numFmtId="0" fontId="20" fillId="6" borderId="0" xfId="23" applyFont="1" applyFill="1" applyAlignment="1" applyProtection="1">
      <alignment horizontal="center"/>
      <protection locked="0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6"/>
  <sheetViews>
    <sheetView tabSelected="1" showOutlineSymbols="0" workbookViewId="0" topLeftCell="A2">
      <selection activeCell="A4" sqref="A4:D4"/>
    </sheetView>
  </sheetViews>
  <sheetFormatPr defaultColWidth="9.140625" defaultRowHeight="12.75"/>
  <cols>
    <col min="1" max="1" width="9.00390625" style="1" customWidth="1"/>
    <col min="2" max="2" width="11.7109375" style="1" customWidth="1"/>
    <col min="3" max="3" width="10.28125" style="97" customWidth="1"/>
    <col min="4" max="4" width="8.00390625" style="97" customWidth="1"/>
    <col min="5" max="5" width="13.8515625" style="97" customWidth="1"/>
    <col min="6" max="6" width="7.140625" style="1" customWidth="1"/>
    <col min="7" max="7" width="11.140625" style="1" customWidth="1"/>
    <col min="8" max="8" width="8.28125" style="97" customWidth="1"/>
    <col min="9" max="9" width="10.28125" style="1" customWidth="1"/>
    <col min="10" max="10" width="6.8515625" style="1" customWidth="1"/>
    <col min="11" max="16384" width="9.140625" style="97" customWidth="1"/>
  </cols>
  <sheetData>
    <row r="1" spans="1:10" ht="12.75">
      <c r="A1" s="586" t="s">
        <v>280</v>
      </c>
      <c r="B1" s="587"/>
      <c r="C1" s="587"/>
      <c r="D1" s="587"/>
      <c r="E1" s="587"/>
      <c r="F1" s="587"/>
      <c r="G1" s="587"/>
      <c r="H1" s="587"/>
      <c r="I1" s="587"/>
      <c r="J1" s="587"/>
    </row>
    <row r="2" spans="1:10" ht="12.75">
      <c r="A2" s="268"/>
      <c r="B2" s="268"/>
      <c r="C2" s="269"/>
      <c r="D2" s="269"/>
      <c r="E2" s="269"/>
      <c r="F2" s="268"/>
      <c r="G2" s="268"/>
      <c r="H2" s="269"/>
      <c r="I2" s="268"/>
      <c r="J2" s="268"/>
    </row>
    <row r="3" spans="1:10" ht="12.75">
      <c r="A3" s="270" t="s">
        <v>281</v>
      </c>
      <c r="B3" s="268"/>
      <c r="C3" s="269"/>
      <c r="D3" s="269"/>
      <c r="E3" s="269"/>
      <c r="F3" s="268"/>
      <c r="G3" s="590" t="s">
        <v>40</v>
      </c>
      <c r="H3" s="567"/>
      <c r="I3" s="567"/>
      <c r="J3" s="567"/>
    </row>
    <row r="4" spans="1:10" ht="12.75">
      <c r="A4" s="591"/>
      <c r="B4" s="594"/>
      <c r="C4" s="594"/>
      <c r="D4" s="595"/>
      <c r="E4" s="272"/>
      <c r="F4" s="268"/>
      <c r="G4" s="273"/>
      <c r="H4" s="274"/>
      <c r="I4" s="274"/>
      <c r="J4" s="275"/>
    </row>
    <row r="5" spans="1:10" ht="12.75">
      <c r="A5" s="270" t="s">
        <v>282</v>
      </c>
      <c r="B5" s="270"/>
      <c r="C5" s="268"/>
      <c r="D5" s="268"/>
      <c r="E5" s="268"/>
      <c r="F5" s="268"/>
      <c r="G5" s="268"/>
      <c r="H5" s="268"/>
      <c r="I5" s="268"/>
      <c r="J5" s="268"/>
    </row>
    <row r="6" spans="1:10" ht="12.75">
      <c r="A6" s="591"/>
      <c r="B6" s="594"/>
      <c r="C6" s="594"/>
      <c r="D6" s="595"/>
      <c r="E6" s="268"/>
      <c r="F6" s="268"/>
      <c r="G6" s="276"/>
      <c r="H6" s="277"/>
      <c r="I6" s="277"/>
      <c r="J6" s="278"/>
    </row>
    <row r="7" spans="1:10" ht="12.75">
      <c r="A7" s="284" t="s">
        <v>283</v>
      </c>
      <c r="B7" s="270"/>
      <c r="C7" s="268"/>
      <c r="D7" s="268"/>
      <c r="E7" s="268"/>
      <c r="F7" s="268"/>
      <c r="G7" s="272"/>
      <c r="H7" s="268"/>
      <c r="I7" s="268"/>
      <c r="J7" s="279"/>
    </row>
    <row r="8" spans="1:10" ht="12.75">
      <c r="A8" s="591">
        <f>+MID(A6,5,20)</f>
      </c>
      <c r="B8" s="592"/>
      <c r="C8" s="593"/>
      <c r="D8" s="268"/>
      <c r="E8" s="268"/>
      <c r="F8" s="268"/>
      <c r="G8" s="272"/>
      <c r="H8" s="268"/>
      <c r="I8" s="268"/>
      <c r="J8" s="279"/>
    </row>
    <row r="9" spans="1:10" ht="12.75">
      <c r="A9" s="284" t="s">
        <v>284</v>
      </c>
      <c r="B9" s="268"/>
      <c r="C9" s="270"/>
      <c r="D9" s="268"/>
      <c r="E9" s="268"/>
      <c r="F9" s="268"/>
      <c r="G9" s="272"/>
      <c r="H9" s="280"/>
      <c r="I9" s="268"/>
      <c r="J9" s="279"/>
    </row>
    <row r="10" spans="1:10" ht="12.75">
      <c r="A10" s="244" t="s">
        <v>285</v>
      </c>
      <c r="B10" s="889" t="s">
        <v>181</v>
      </c>
      <c r="C10" s="890" t="s">
        <v>181</v>
      </c>
      <c r="D10" s="268"/>
      <c r="E10" s="268"/>
      <c r="F10" s="268"/>
      <c r="G10" s="272"/>
      <c r="H10" s="280"/>
      <c r="I10" s="268"/>
      <c r="J10" s="279"/>
    </row>
    <row r="11" spans="1:10" ht="12.75">
      <c r="A11" s="268"/>
      <c r="B11" s="268"/>
      <c r="C11" s="268"/>
      <c r="D11" s="268"/>
      <c r="E11" s="268"/>
      <c r="F11" s="268"/>
      <c r="G11" s="272"/>
      <c r="H11" s="268"/>
      <c r="I11" s="268"/>
      <c r="J11" s="279"/>
    </row>
    <row r="12" spans="1:10" ht="12.75">
      <c r="A12" s="285" t="s">
        <v>3</v>
      </c>
      <c r="B12" s="286"/>
      <c r="C12" s="275"/>
      <c r="D12" s="268"/>
      <c r="E12" s="268"/>
      <c r="F12" s="268"/>
      <c r="G12" s="568" t="s">
        <v>369</v>
      </c>
      <c r="H12" s="567"/>
      <c r="I12" s="567"/>
      <c r="J12" s="565"/>
    </row>
    <row r="13" spans="1:10" ht="12.75">
      <c r="A13" s="287"/>
      <c r="B13" s="287"/>
      <c r="C13" s="281"/>
      <c r="D13" s="268"/>
      <c r="E13" s="268"/>
      <c r="F13" s="268"/>
      <c r="G13" s="281"/>
      <c r="H13" s="281"/>
      <c r="I13" s="281"/>
      <c r="J13" s="281"/>
    </row>
    <row r="14" spans="1:10" ht="12.75">
      <c r="A14" s="288"/>
      <c r="B14" s="288"/>
      <c r="C14" s="268"/>
      <c r="D14" s="268"/>
      <c r="E14" s="268"/>
      <c r="F14" s="268"/>
      <c r="G14" s="268"/>
      <c r="H14" s="268"/>
      <c r="I14" s="268"/>
      <c r="J14" s="268"/>
    </row>
    <row r="15" spans="1:10" ht="12.75">
      <c r="A15" s="270" t="s">
        <v>4</v>
      </c>
      <c r="B15" s="270"/>
      <c r="C15" s="268"/>
      <c r="D15" s="268"/>
      <c r="E15" s="268"/>
      <c r="F15" s="268"/>
      <c r="G15" s="268"/>
      <c r="H15" s="268"/>
      <c r="I15" s="270" t="s">
        <v>42</v>
      </c>
      <c r="J15" s="245" t="s">
        <v>48</v>
      </c>
    </row>
    <row r="16" spans="1:10" ht="12.75">
      <c r="A16" s="270" t="s">
        <v>327</v>
      </c>
      <c r="B16" s="270"/>
      <c r="C16" s="268"/>
      <c r="D16" s="268"/>
      <c r="E16" s="268"/>
      <c r="F16" s="268"/>
      <c r="G16" s="268"/>
      <c r="H16" s="268"/>
      <c r="I16" s="268"/>
      <c r="J16" s="282"/>
    </row>
    <row r="17" spans="1:10" ht="12.75">
      <c r="A17" s="270" t="s">
        <v>5</v>
      </c>
      <c r="B17" s="270"/>
      <c r="C17" s="268"/>
      <c r="D17" s="268"/>
      <c r="E17" s="268"/>
      <c r="F17" s="268"/>
      <c r="G17" s="268"/>
      <c r="H17" s="268"/>
      <c r="I17" s="270" t="s">
        <v>42</v>
      </c>
      <c r="J17" s="245" t="s">
        <v>48</v>
      </c>
    </row>
    <row r="18" spans="1:10" ht="12.75">
      <c r="A18" s="270"/>
      <c r="B18" s="270"/>
      <c r="C18" s="268"/>
      <c r="D18" s="268"/>
      <c r="E18" s="268"/>
      <c r="F18" s="268"/>
      <c r="G18" s="268"/>
      <c r="H18" s="268"/>
      <c r="I18" s="270"/>
      <c r="J18" s="283"/>
    </row>
    <row r="19" spans="1:10" ht="12.75">
      <c r="A19" s="270"/>
      <c r="B19" s="270"/>
      <c r="C19" s="268"/>
      <c r="D19" s="268"/>
      <c r="E19" s="268"/>
      <c r="F19" s="268"/>
      <c r="G19" s="268"/>
      <c r="H19" s="268"/>
      <c r="I19" s="270"/>
      <c r="J19" s="283"/>
    </row>
    <row r="20" spans="1:10" ht="12.75">
      <c r="A20" s="268"/>
      <c r="B20" s="268"/>
      <c r="C20" s="268"/>
      <c r="D20" s="268"/>
      <c r="E20" s="268"/>
      <c r="F20" s="268"/>
      <c r="G20" s="268"/>
      <c r="H20" s="268"/>
      <c r="I20" s="268"/>
      <c r="J20" s="268"/>
    </row>
    <row r="21" spans="1:10" ht="23.25">
      <c r="A21" s="588" t="s">
        <v>287</v>
      </c>
      <c r="B21" s="587"/>
      <c r="C21" s="587"/>
      <c r="D21" s="587"/>
      <c r="E21" s="587"/>
      <c r="F21" s="587"/>
      <c r="G21" s="587"/>
      <c r="H21" s="587"/>
      <c r="I21" s="587"/>
      <c r="J21" s="587"/>
    </row>
    <row r="22" spans="1:10" ht="18">
      <c r="A22" s="589" t="s">
        <v>286</v>
      </c>
      <c r="B22" s="587"/>
      <c r="C22" s="587"/>
      <c r="D22" s="587"/>
      <c r="E22" s="587"/>
      <c r="F22" s="587"/>
      <c r="G22" s="587"/>
      <c r="H22" s="587"/>
      <c r="I22" s="587"/>
      <c r="J22" s="587"/>
    </row>
    <row r="23" spans="1:10" ht="20.25">
      <c r="A23" s="289" t="s">
        <v>368</v>
      </c>
      <c r="B23" s="289"/>
      <c r="C23" s="289"/>
      <c r="D23" s="268"/>
      <c r="E23" s="268"/>
      <c r="F23" s="269"/>
      <c r="G23" s="268"/>
      <c r="H23" s="268"/>
      <c r="I23" s="290" t="s">
        <v>49</v>
      </c>
      <c r="J23" s="291" t="s">
        <v>54</v>
      </c>
    </row>
    <row r="24" spans="1:10" ht="12.75">
      <c r="A24" s="584" t="s">
        <v>6</v>
      </c>
      <c r="B24" s="587"/>
      <c r="C24" s="587"/>
      <c r="D24" s="587"/>
      <c r="E24" s="587"/>
      <c r="F24" s="587"/>
      <c r="G24" s="587"/>
      <c r="H24" s="587"/>
      <c r="I24" s="587"/>
      <c r="J24" s="587"/>
    </row>
    <row r="25" spans="1:10" ht="12.75">
      <c r="A25" s="288"/>
      <c r="B25" s="288"/>
      <c r="C25" s="268"/>
      <c r="D25" s="268"/>
      <c r="E25" s="268"/>
      <c r="F25" s="268"/>
      <c r="G25" s="268"/>
      <c r="H25" s="268"/>
      <c r="I25" s="268"/>
      <c r="J25" s="268"/>
    </row>
    <row r="26" spans="1:10" ht="12.75">
      <c r="A26" s="288"/>
      <c r="B26" s="288"/>
      <c r="C26" s="268"/>
      <c r="D26" s="268"/>
      <c r="E26" s="268"/>
      <c r="F26" s="268"/>
      <c r="G26" s="268"/>
      <c r="H26" s="268"/>
      <c r="I26" s="268"/>
      <c r="J26" s="268"/>
    </row>
    <row r="27" spans="1:10" ht="12.75">
      <c r="A27" s="288"/>
      <c r="B27" s="288"/>
      <c r="C27" s="268"/>
      <c r="D27" s="268"/>
      <c r="E27" s="268"/>
      <c r="F27" s="268"/>
      <c r="G27" s="268"/>
      <c r="H27" s="268"/>
      <c r="I27" s="268"/>
      <c r="J27" s="268"/>
    </row>
    <row r="28" spans="1:10" ht="12.75">
      <c r="A28" s="268"/>
      <c r="B28" s="268"/>
      <c r="C28" s="268"/>
      <c r="D28" s="268"/>
      <c r="E28" s="268"/>
      <c r="F28" s="268"/>
      <c r="G28" s="268"/>
      <c r="H28" s="268"/>
      <c r="I28" s="268"/>
      <c r="J28" s="268"/>
    </row>
    <row r="29" spans="1:10" ht="15" customHeight="1" thickBot="1">
      <c r="A29" s="268"/>
      <c r="B29" s="268"/>
      <c r="C29" s="268"/>
      <c r="D29" s="288" t="s">
        <v>27</v>
      </c>
      <c r="E29" s="268"/>
      <c r="F29" s="268"/>
      <c r="G29" s="268"/>
      <c r="H29" s="268"/>
      <c r="I29" s="268"/>
      <c r="J29" s="268"/>
    </row>
    <row r="30" spans="1:10" ht="15" customHeight="1">
      <c r="A30" s="246" t="s">
        <v>7</v>
      </c>
      <c r="B30" s="566"/>
      <c r="C30" s="564"/>
      <c r="D30" s="561"/>
      <c r="E30" s="247" t="s">
        <v>35</v>
      </c>
      <c r="F30" s="571"/>
      <c r="G30" s="562"/>
      <c r="H30" s="563"/>
      <c r="I30" s="248" t="s">
        <v>50</v>
      </c>
      <c r="J30" s="249"/>
    </row>
    <row r="31" spans="1:10" ht="15" customHeight="1" thickBot="1">
      <c r="A31" s="250" t="s">
        <v>8</v>
      </c>
      <c r="B31" s="536"/>
      <c r="C31" s="252" t="s">
        <v>25</v>
      </c>
      <c r="D31" s="251"/>
      <c r="E31" s="253" t="s">
        <v>36</v>
      </c>
      <c r="F31" s="254"/>
      <c r="G31" s="573"/>
      <c r="H31" s="574"/>
      <c r="I31" s="582" t="s">
        <v>628</v>
      </c>
      <c r="J31" s="583"/>
    </row>
    <row r="32" spans="1:10" ht="15" customHeight="1">
      <c r="A32" s="270"/>
      <c r="B32" s="268"/>
      <c r="C32" s="270"/>
      <c r="D32" s="268"/>
      <c r="E32" s="270"/>
      <c r="F32" s="268"/>
      <c r="G32" s="268"/>
      <c r="H32" s="268"/>
      <c r="I32" s="268"/>
      <c r="J32" s="268"/>
    </row>
    <row r="33" spans="1:10" ht="15" customHeight="1" thickBot="1">
      <c r="A33" s="288" t="s">
        <v>288</v>
      </c>
      <c r="B33" s="268"/>
      <c r="C33" s="268"/>
      <c r="D33" s="268"/>
      <c r="E33" s="268"/>
      <c r="F33" s="268"/>
      <c r="G33" s="268"/>
      <c r="H33" s="268"/>
      <c r="I33" s="268"/>
      <c r="J33" s="268"/>
    </row>
    <row r="34" spans="1:10" ht="15" customHeight="1">
      <c r="A34" s="246" t="s">
        <v>9</v>
      </c>
      <c r="B34" s="571">
        <f>+A4</f>
        <v>0</v>
      </c>
      <c r="C34" s="572"/>
      <c r="D34" s="255" t="s">
        <v>28</v>
      </c>
      <c r="E34" s="571"/>
      <c r="F34" s="575"/>
      <c r="G34" s="576"/>
      <c r="H34" s="256" t="s">
        <v>43</v>
      </c>
      <c r="I34" s="257"/>
      <c r="J34" s="258"/>
    </row>
    <row r="35" spans="1:10" ht="15" customHeight="1" thickBot="1">
      <c r="A35" s="250" t="s">
        <v>10</v>
      </c>
      <c r="B35" s="573"/>
      <c r="C35" s="574"/>
      <c r="D35" s="252" t="s">
        <v>29</v>
      </c>
      <c r="E35" s="251"/>
      <c r="F35" s="252" t="s">
        <v>37</v>
      </c>
      <c r="G35" s="259"/>
      <c r="H35" s="260" t="s">
        <v>44</v>
      </c>
      <c r="I35" s="596"/>
      <c r="J35" s="597"/>
    </row>
    <row r="36" spans="1:10" ht="15" customHeight="1">
      <c r="A36" s="270"/>
      <c r="B36" s="268"/>
      <c r="C36" s="268"/>
      <c r="D36" s="270"/>
      <c r="E36" s="268"/>
      <c r="F36" s="270"/>
      <c r="G36" s="268"/>
      <c r="H36" s="270"/>
      <c r="I36" s="268"/>
      <c r="J36" s="268"/>
    </row>
    <row r="37" spans="1:10" ht="15" customHeight="1">
      <c r="A37" s="288" t="s">
        <v>289</v>
      </c>
      <c r="B37" s="268"/>
      <c r="C37" s="268"/>
      <c r="D37" s="268"/>
      <c r="E37" s="268"/>
      <c r="F37" s="268"/>
      <c r="G37" s="268"/>
      <c r="H37" s="268"/>
      <c r="I37" s="268"/>
      <c r="J37" s="268"/>
    </row>
    <row r="38" spans="1:10" ht="15" customHeight="1" thickBot="1">
      <c r="A38" s="280" t="s">
        <v>11</v>
      </c>
      <c r="B38" s="268"/>
      <c r="C38" s="268"/>
      <c r="D38" s="268"/>
      <c r="E38" s="268"/>
      <c r="F38" s="268"/>
      <c r="G38" s="268"/>
      <c r="H38" s="268"/>
      <c r="I38" s="268"/>
      <c r="J38" s="268"/>
    </row>
    <row r="39" spans="1:10" ht="15" customHeight="1" thickBot="1">
      <c r="A39" s="261" t="s">
        <v>12</v>
      </c>
      <c r="B39" s="581"/>
      <c r="C39" s="570"/>
      <c r="D39" s="262" t="s">
        <v>30</v>
      </c>
      <c r="E39" s="581"/>
      <c r="F39" s="569"/>
      <c r="G39" s="263" t="s">
        <v>41</v>
      </c>
      <c r="H39" s="264"/>
      <c r="I39" s="262" t="s">
        <v>51</v>
      </c>
      <c r="J39" s="265"/>
    </row>
    <row r="40" spans="1:10" ht="15" customHeight="1">
      <c r="A40" s="270"/>
      <c r="B40" s="268"/>
      <c r="C40" s="268"/>
      <c r="D40" s="270"/>
      <c r="E40" s="268"/>
      <c r="F40" s="292"/>
      <c r="G40" s="270"/>
      <c r="H40" s="292"/>
      <c r="I40" s="270"/>
      <c r="J40" s="268"/>
    </row>
    <row r="41" spans="1:10" ht="15" customHeight="1">
      <c r="A41" s="288" t="s">
        <v>290</v>
      </c>
      <c r="B41" s="268"/>
      <c r="C41" s="268"/>
      <c r="D41" s="268"/>
      <c r="E41" s="268"/>
      <c r="F41" s="268"/>
      <c r="G41" s="268"/>
      <c r="H41" s="268"/>
      <c r="I41" s="268"/>
      <c r="J41" s="268"/>
    </row>
    <row r="42" spans="1:10" ht="15" customHeight="1" thickBot="1">
      <c r="A42" s="280" t="s">
        <v>13</v>
      </c>
      <c r="B42" s="268"/>
      <c r="C42" s="268"/>
      <c r="D42" s="268"/>
      <c r="E42" s="268"/>
      <c r="F42" s="268"/>
      <c r="G42" s="268"/>
      <c r="H42" s="268"/>
      <c r="I42" s="268"/>
      <c r="J42" s="268"/>
    </row>
    <row r="43" spans="1:10" ht="15" customHeight="1">
      <c r="A43" s="246" t="s">
        <v>14</v>
      </c>
      <c r="B43" s="571"/>
      <c r="C43" s="572"/>
      <c r="D43" s="255" t="s">
        <v>31</v>
      </c>
      <c r="E43" s="571"/>
      <c r="F43" s="575"/>
      <c r="G43" s="576"/>
      <c r="H43" s="256" t="s">
        <v>45</v>
      </c>
      <c r="I43" s="257"/>
      <c r="J43" s="266"/>
    </row>
    <row r="44" spans="1:10" ht="15" customHeight="1" thickBot="1">
      <c r="A44" s="250" t="s">
        <v>15</v>
      </c>
      <c r="B44" s="573"/>
      <c r="C44" s="580"/>
      <c r="D44" s="252" t="s">
        <v>32</v>
      </c>
      <c r="E44" s="251"/>
      <c r="F44" s="252" t="s">
        <v>38</v>
      </c>
      <c r="G44" s="577"/>
      <c r="H44" s="578"/>
      <c r="I44" s="578"/>
      <c r="J44" s="579"/>
    </row>
    <row r="45" spans="1:10" ht="15" customHeight="1">
      <c r="A45" s="270"/>
      <c r="B45" s="268"/>
      <c r="C45" s="268"/>
      <c r="D45" s="270"/>
      <c r="E45" s="268"/>
      <c r="F45" s="270"/>
      <c r="G45" s="268"/>
      <c r="H45" s="270"/>
      <c r="I45" s="268"/>
      <c r="J45" s="268"/>
    </row>
    <row r="46" spans="1:10" ht="15" customHeight="1">
      <c r="A46" s="288" t="s">
        <v>371</v>
      </c>
      <c r="B46" s="268"/>
      <c r="C46" s="268"/>
      <c r="D46" s="268"/>
      <c r="E46" s="268"/>
      <c r="F46" s="268"/>
      <c r="G46" s="268"/>
      <c r="H46" s="268"/>
      <c r="I46" s="268"/>
      <c r="J46" s="268"/>
    </row>
    <row r="47" spans="1:10" ht="15" customHeight="1" thickBot="1">
      <c r="A47" s="280" t="s">
        <v>16</v>
      </c>
      <c r="B47" s="268"/>
      <c r="C47" s="268"/>
      <c r="D47" s="268"/>
      <c r="E47" s="268"/>
      <c r="F47" s="268"/>
      <c r="G47" s="268"/>
      <c r="H47" s="268"/>
      <c r="I47" s="268"/>
      <c r="J47" s="268"/>
    </row>
    <row r="48" spans="1:10" ht="15" customHeight="1">
      <c r="A48" s="246" t="s">
        <v>17</v>
      </c>
      <c r="B48" s="571"/>
      <c r="C48" s="572"/>
      <c r="D48" s="255" t="s">
        <v>33</v>
      </c>
      <c r="E48" s="571"/>
      <c r="F48" s="575"/>
      <c r="G48" s="576"/>
      <c r="H48" s="256" t="s">
        <v>46</v>
      </c>
      <c r="I48" s="257"/>
      <c r="J48" s="266"/>
    </row>
    <row r="49" spans="1:10" ht="15" customHeight="1" thickBot="1">
      <c r="A49" s="250" t="s">
        <v>18</v>
      </c>
      <c r="B49" s="573"/>
      <c r="C49" s="574"/>
      <c r="D49" s="252" t="s">
        <v>34</v>
      </c>
      <c r="E49" s="251"/>
      <c r="F49" s="252" t="s">
        <v>39</v>
      </c>
      <c r="G49" s="577"/>
      <c r="H49" s="578"/>
      <c r="I49" s="578"/>
      <c r="J49" s="579"/>
    </row>
    <row r="50" spans="1:10" ht="15" customHeight="1">
      <c r="A50" s="293" t="s">
        <v>372</v>
      </c>
      <c r="B50" s="294"/>
      <c r="C50" s="295"/>
      <c r="D50" s="296"/>
      <c r="E50" s="294"/>
      <c r="F50" s="296"/>
      <c r="G50" s="297"/>
      <c r="H50" s="298"/>
      <c r="I50" s="298"/>
      <c r="J50" s="298"/>
    </row>
    <row r="51" spans="1:10" ht="12" customHeight="1">
      <c r="A51" s="299" t="s">
        <v>370</v>
      </c>
      <c r="B51" s="300"/>
      <c r="C51" s="281"/>
      <c r="D51" s="296"/>
      <c r="E51" s="281"/>
      <c r="F51" s="296"/>
      <c r="G51" s="281"/>
      <c r="H51" s="296"/>
      <c r="I51" s="281"/>
      <c r="J51" s="301" t="s">
        <v>367</v>
      </c>
    </row>
    <row r="52" spans="1:10" ht="12.75">
      <c r="A52" s="584">
        <v>1</v>
      </c>
      <c r="B52" s="585"/>
      <c r="C52" s="585"/>
      <c r="D52" s="585"/>
      <c r="E52" s="585"/>
      <c r="F52" s="585"/>
      <c r="G52" s="585"/>
      <c r="H52" s="585"/>
      <c r="I52" s="585"/>
      <c r="J52" s="585"/>
    </row>
    <row r="53" spans="1:8" ht="11.25" customHeight="1">
      <c r="A53" s="102"/>
      <c r="C53" s="1"/>
      <c r="D53" s="1"/>
      <c r="E53" s="1"/>
      <c r="H53" s="1"/>
    </row>
    <row r="54" spans="1:10" ht="12.75">
      <c r="A54" s="97"/>
      <c r="B54" s="97"/>
      <c r="F54" s="267"/>
      <c r="G54" s="97"/>
      <c r="I54" s="97"/>
      <c r="J54" s="97"/>
    </row>
    <row r="55" spans="1:10" ht="12.75" customHeight="1">
      <c r="A55" s="97"/>
      <c r="B55" s="97"/>
      <c r="F55" s="97"/>
      <c r="G55" s="97"/>
      <c r="I55" s="97"/>
      <c r="J55" s="97"/>
    </row>
    <row r="56" spans="1:10" ht="12.75" customHeight="1">
      <c r="A56" s="97"/>
      <c r="B56" s="97"/>
      <c r="F56" s="97"/>
      <c r="G56" s="97"/>
      <c r="I56" s="97"/>
      <c r="J56" s="97"/>
    </row>
    <row r="57" spans="1:10" ht="12.75" customHeight="1">
      <c r="A57" s="97"/>
      <c r="B57" s="97"/>
      <c r="F57" s="97"/>
      <c r="G57" s="97"/>
      <c r="I57" s="97"/>
      <c r="J57" s="97"/>
    </row>
    <row r="58" spans="1:10" ht="12.75" customHeight="1">
      <c r="A58" s="97"/>
      <c r="B58" s="97"/>
      <c r="F58" s="97"/>
      <c r="G58" s="97"/>
      <c r="I58" s="97"/>
      <c r="J58" s="97"/>
    </row>
    <row r="59" spans="1:10" ht="12.75" customHeight="1">
      <c r="A59" s="97"/>
      <c r="B59" s="97"/>
      <c r="F59" s="97"/>
      <c r="G59" s="97"/>
      <c r="I59" s="97"/>
      <c r="J59" s="97"/>
    </row>
    <row r="60" spans="1:10" ht="12.75" customHeight="1">
      <c r="A60" s="97"/>
      <c r="B60" s="97"/>
      <c r="F60" s="97"/>
      <c r="G60" s="97"/>
      <c r="I60" s="97"/>
      <c r="J60" s="97"/>
    </row>
    <row r="61" spans="1:10" ht="12.75" customHeight="1">
      <c r="A61" s="97"/>
      <c r="B61" s="97"/>
      <c r="F61" s="97"/>
      <c r="G61" s="97"/>
      <c r="I61" s="97"/>
      <c r="J61" s="97"/>
    </row>
    <row r="62" spans="1:10" ht="12.75" customHeight="1">
      <c r="A62" s="97"/>
      <c r="B62" s="97"/>
      <c r="F62" s="97"/>
      <c r="G62" s="97"/>
      <c r="I62" s="97"/>
      <c r="J62" s="97"/>
    </row>
    <row r="63" spans="1:10" ht="12.75" customHeight="1">
      <c r="A63" s="97"/>
      <c r="B63" s="97"/>
      <c r="F63" s="97"/>
      <c r="G63" s="97"/>
      <c r="I63" s="97"/>
      <c r="J63" s="97"/>
    </row>
    <row r="64" spans="3:6" ht="12.75" customHeight="1">
      <c r="C64" s="1"/>
      <c r="D64" s="1"/>
      <c r="E64" s="102"/>
      <c r="F64" s="97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</sheetData>
  <sheetProtection password="EF65" sheet="1" objects="1" scenarios="1"/>
  <mergeCells count="28">
    <mergeCell ref="A52:J52"/>
    <mergeCell ref="A1:J1"/>
    <mergeCell ref="A21:J21"/>
    <mergeCell ref="A22:J22"/>
    <mergeCell ref="A24:J24"/>
    <mergeCell ref="G3:J3"/>
    <mergeCell ref="A8:C8"/>
    <mergeCell ref="A4:D4"/>
    <mergeCell ref="A6:D6"/>
    <mergeCell ref="I35:J35"/>
    <mergeCell ref="G12:J12"/>
    <mergeCell ref="B30:D30"/>
    <mergeCell ref="F30:H30"/>
    <mergeCell ref="G31:H31"/>
    <mergeCell ref="I31:J31"/>
    <mergeCell ref="B34:C34"/>
    <mergeCell ref="B35:C35"/>
    <mergeCell ref="E34:G34"/>
    <mergeCell ref="B39:C39"/>
    <mergeCell ref="E39:F39"/>
    <mergeCell ref="B43:C43"/>
    <mergeCell ref="B44:C44"/>
    <mergeCell ref="E43:G43"/>
    <mergeCell ref="G44:J44"/>
    <mergeCell ref="B48:C48"/>
    <mergeCell ref="B49:C49"/>
    <mergeCell ref="E48:G48"/>
    <mergeCell ref="G49:J49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H2" sqref="H2:H4"/>
    </sheetView>
  </sheetViews>
  <sheetFormatPr defaultColWidth="9.140625" defaultRowHeight="12.75"/>
  <cols>
    <col min="1" max="1" width="2.8515625" style="172" customWidth="1"/>
    <col min="2" max="2" width="6.00390625" style="110" customWidth="1"/>
    <col min="3" max="3" width="11.7109375" style="110" customWidth="1"/>
    <col min="4" max="4" width="9.140625" style="110" customWidth="1"/>
    <col min="5" max="5" width="11.7109375" style="110" customWidth="1"/>
    <col min="6" max="6" width="13.28125" style="110" customWidth="1"/>
    <col min="7" max="7" width="9.140625" style="110" customWidth="1"/>
    <col min="8" max="9" width="11.57421875" style="110" customWidth="1"/>
    <col min="10" max="16384" width="9.140625" style="110" customWidth="1"/>
  </cols>
  <sheetData>
    <row r="1" spans="1:9" ht="34.5" customHeight="1" thickBot="1">
      <c r="A1" s="792" t="s">
        <v>624</v>
      </c>
      <c r="B1" s="793"/>
      <c r="C1" s="793"/>
      <c r="D1" s="792">
        <f>+SP1!F20</f>
        <v>0</v>
      </c>
      <c r="E1" s="792"/>
      <c r="F1" s="97"/>
      <c r="G1" s="97"/>
      <c r="H1" s="109" t="s">
        <v>566</v>
      </c>
      <c r="I1" s="109" t="s">
        <v>567</v>
      </c>
    </row>
    <row r="2" spans="1:9" ht="34.5" customHeight="1">
      <c r="A2" s="794">
        <v>1</v>
      </c>
      <c r="B2" s="795" t="s">
        <v>568</v>
      </c>
      <c r="C2" s="796"/>
      <c r="D2" s="796"/>
      <c r="E2" s="796"/>
      <c r="F2" s="796"/>
      <c r="G2" s="797"/>
      <c r="H2" s="779">
        <f>+'DP3'!C20+'DP4'!D42-'DP4'!D46</f>
        <v>0</v>
      </c>
      <c r="I2" s="780"/>
    </row>
    <row r="3" spans="1:9" ht="34.5" customHeight="1">
      <c r="A3" s="782"/>
      <c r="B3" s="798"/>
      <c r="C3" s="799"/>
      <c r="D3" s="799"/>
      <c r="E3" s="799"/>
      <c r="F3" s="799"/>
      <c r="G3" s="800"/>
      <c r="H3" s="681"/>
      <c r="I3" s="781"/>
    </row>
    <row r="4" spans="1:9" ht="34.5" customHeight="1">
      <c r="A4" s="766"/>
      <c r="B4" s="709"/>
      <c r="C4" s="774"/>
      <c r="D4" s="774"/>
      <c r="E4" s="774"/>
      <c r="F4" s="774"/>
      <c r="G4" s="710"/>
      <c r="H4" s="686"/>
      <c r="I4" s="778"/>
    </row>
    <row r="5" spans="1:9" ht="34.5" customHeight="1">
      <c r="A5" s="765">
        <v>2</v>
      </c>
      <c r="B5" s="783" t="s">
        <v>569</v>
      </c>
      <c r="C5" s="784"/>
      <c r="D5" s="784"/>
      <c r="E5" s="784"/>
      <c r="F5" s="784"/>
      <c r="G5" s="785"/>
      <c r="H5" s="777">
        <f>+'DP3'!C23+'DP3'!C29</f>
        <v>0</v>
      </c>
      <c r="I5" s="767"/>
    </row>
    <row r="6" spans="1:9" ht="34.5" customHeight="1">
      <c r="A6" s="782"/>
      <c r="B6" s="786"/>
      <c r="C6" s="787"/>
      <c r="D6" s="787"/>
      <c r="E6" s="787"/>
      <c r="F6" s="787"/>
      <c r="G6" s="788"/>
      <c r="H6" s="681"/>
      <c r="I6" s="781"/>
    </row>
    <row r="7" spans="1:9" ht="34.5" customHeight="1">
      <c r="A7" s="766"/>
      <c r="B7" s="789"/>
      <c r="C7" s="790"/>
      <c r="D7" s="790"/>
      <c r="E7" s="790"/>
      <c r="F7" s="790"/>
      <c r="G7" s="791"/>
      <c r="H7" s="686"/>
      <c r="I7" s="778"/>
    </row>
    <row r="8" spans="1:9" ht="34.5" customHeight="1">
      <c r="A8" s="765">
        <v>3</v>
      </c>
      <c r="B8" s="84" t="s">
        <v>570</v>
      </c>
      <c r="C8" s="2"/>
      <c r="D8" s="2"/>
      <c r="E8" s="2"/>
      <c r="F8" s="2"/>
      <c r="G8" s="173"/>
      <c r="H8" s="777">
        <f>H2-H5</f>
        <v>0</v>
      </c>
      <c r="I8" s="767"/>
    </row>
    <row r="9" spans="1:9" ht="34.5" customHeight="1">
      <c r="A9" s="771"/>
      <c r="B9" s="90" t="s">
        <v>571</v>
      </c>
      <c r="C9" s="2"/>
      <c r="D9" s="2"/>
      <c r="E9" s="2"/>
      <c r="F9" s="2"/>
      <c r="G9" s="173"/>
      <c r="H9" s="686"/>
      <c r="I9" s="778"/>
    </row>
    <row r="10" spans="1:9" ht="34.5" customHeight="1">
      <c r="A10" s="765">
        <v>4</v>
      </c>
      <c r="B10" s="206" t="s">
        <v>619</v>
      </c>
      <c r="C10" s="175"/>
      <c r="D10" s="175"/>
      <c r="E10" s="175"/>
      <c r="F10" s="175"/>
      <c r="G10" s="176"/>
      <c r="H10" s="603">
        <v>12</v>
      </c>
      <c r="I10" s="767"/>
    </row>
    <row r="11" spans="1:9" ht="34.5" customHeight="1">
      <c r="A11" s="766"/>
      <c r="B11" s="177" t="s">
        <v>572</v>
      </c>
      <c r="C11" s="178">
        <v>36526</v>
      </c>
      <c r="D11" s="179" t="s">
        <v>573</v>
      </c>
      <c r="E11" s="178">
        <v>36891</v>
      </c>
      <c r="F11" s="180" t="s">
        <v>574</v>
      </c>
      <c r="G11" s="181"/>
      <c r="H11" s="723"/>
      <c r="I11" s="778"/>
    </row>
    <row r="12" spans="1:9" ht="34.5" customHeight="1">
      <c r="A12" s="765">
        <v>5</v>
      </c>
      <c r="B12" s="772" t="s">
        <v>575</v>
      </c>
      <c r="C12" s="773"/>
      <c r="D12" s="773"/>
      <c r="E12" s="773"/>
      <c r="F12" s="773"/>
      <c r="G12" s="708"/>
      <c r="H12" s="603">
        <f>INT(+H8/H10+0.99)</f>
        <v>0</v>
      </c>
      <c r="I12" s="767"/>
    </row>
    <row r="13" spans="1:9" ht="34.5" customHeight="1">
      <c r="A13" s="771"/>
      <c r="B13" s="709"/>
      <c r="C13" s="774"/>
      <c r="D13" s="774"/>
      <c r="E13" s="774"/>
      <c r="F13" s="774"/>
      <c r="G13" s="710"/>
      <c r="H13" s="775"/>
      <c r="I13" s="776"/>
    </row>
    <row r="14" spans="1:9" ht="34.5" customHeight="1">
      <c r="A14" s="765">
        <v>6</v>
      </c>
      <c r="B14" s="174" t="s">
        <v>576</v>
      </c>
      <c r="C14" s="175"/>
      <c r="D14" s="175"/>
      <c r="E14" s="175"/>
      <c r="F14" s="175"/>
      <c r="G14" s="176"/>
      <c r="H14" s="603">
        <f>INT(0.35*H8+0.99)</f>
        <v>0</v>
      </c>
      <c r="I14" s="767"/>
    </row>
    <row r="15" spans="1:9" ht="34.5" customHeight="1">
      <c r="A15" s="766"/>
      <c r="B15" s="209" t="s">
        <v>577</v>
      </c>
      <c r="C15" s="105"/>
      <c r="D15" s="105"/>
      <c r="E15" s="105"/>
      <c r="F15" s="105"/>
      <c r="G15" s="181"/>
      <c r="H15" s="613"/>
      <c r="I15" s="768"/>
    </row>
    <row r="16" spans="1:9" ht="34.5" customHeight="1">
      <c r="A16" s="182">
        <v>7</v>
      </c>
      <c r="B16" s="183" t="s">
        <v>578</v>
      </c>
      <c r="C16" s="184"/>
      <c r="D16" s="184"/>
      <c r="E16" s="184"/>
      <c r="F16" s="185"/>
      <c r="G16" s="207" t="s">
        <v>579</v>
      </c>
      <c r="H16" s="186">
        <f>MIN(MAX(H14,18900-(12-H10)*1575),486000)</f>
        <v>18900</v>
      </c>
      <c r="I16" s="187"/>
    </row>
    <row r="17" spans="1:9" ht="34.5" customHeight="1" thickBot="1">
      <c r="A17" s="188">
        <v>8</v>
      </c>
      <c r="B17" s="189" t="s">
        <v>580</v>
      </c>
      <c r="C17" s="190"/>
      <c r="D17" s="190"/>
      <c r="E17" s="190"/>
      <c r="F17" s="190"/>
      <c r="G17" s="208" t="s">
        <v>579</v>
      </c>
      <c r="H17" s="559">
        <f>H16</f>
        <v>18900</v>
      </c>
      <c r="I17" s="192"/>
    </row>
    <row r="18" spans="1:9" ht="12.75">
      <c r="A18" s="769">
        <v>2</v>
      </c>
      <c r="B18" s="770"/>
      <c r="C18" s="770"/>
      <c r="D18" s="770"/>
      <c r="E18" s="770"/>
      <c r="F18" s="770"/>
      <c r="G18" s="770"/>
      <c r="H18" s="770"/>
      <c r="I18" s="770"/>
    </row>
  </sheetData>
  <sheetProtection password="EF65" sheet="1" objects="1" scenarios="1"/>
  <mergeCells count="24">
    <mergeCell ref="A1:C1"/>
    <mergeCell ref="D1:E1"/>
    <mergeCell ref="A2:A4"/>
    <mergeCell ref="B2:G4"/>
    <mergeCell ref="H2:H4"/>
    <mergeCell ref="I2:I4"/>
    <mergeCell ref="A5:A7"/>
    <mergeCell ref="B5:G7"/>
    <mergeCell ref="H5:H7"/>
    <mergeCell ref="I5:I7"/>
    <mergeCell ref="A8:A9"/>
    <mergeCell ref="H8:H9"/>
    <mergeCell ref="I8:I9"/>
    <mergeCell ref="A10:A11"/>
    <mergeCell ref="H10:H11"/>
    <mergeCell ref="I10:I11"/>
    <mergeCell ref="A12:A13"/>
    <mergeCell ref="B12:G13"/>
    <mergeCell ref="H12:H13"/>
    <mergeCell ref="I12:I13"/>
    <mergeCell ref="A14:A15"/>
    <mergeCell ref="H14:H15"/>
    <mergeCell ref="I14:I15"/>
    <mergeCell ref="A18:I1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G4" sqref="G4:G6"/>
    </sheetView>
  </sheetViews>
  <sheetFormatPr defaultColWidth="9.140625" defaultRowHeight="12.75"/>
  <cols>
    <col min="1" max="1" width="3.140625" style="110" customWidth="1"/>
    <col min="2" max="3" width="9.140625" style="110" customWidth="1"/>
    <col min="4" max="4" width="14.28125" style="110" customWidth="1"/>
    <col min="5" max="5" width="17.7109375" style="110" customWidth="1"/>
    <col min="6" max="6" width="15.140625" style="110" customWidth="1"/>
    <col min="7" max="8" width="9.28125" style="110" customWidth="1"/>
    <col min="9" max="16384" width="9.140625" style="110" customWidth="1"/>
  </cols>
  <sheetData>
    <row r="1" spans="1:8" ht="18" customHeight="1" thickBot="1">
      <c r="A1" s="792" t="s">
        <v>624</v>
      </c>
      <c r="B1" s="793"/>
      <c r="C1" s="793"/>
      <c r="D1" s="792">
        <f>+SP1!F20</f>
        <v>0</v>
      </c>
      <c r="E1" s="792"/>
      <c r="F1" s="97"/>
      <c r="G1" s="109" t="s">
        <v>566</v>
      </c>
      <c r="H1" s="109" t="s">
        <v>567</v>
      </c>
    </row>
    <row r="2" spans="1:8" ht="18" customHeight="1">
      <c r="A2" s="794">
        <v>9</v>
      </c>
      <c r="B2" s="210" t="s">
        <v>581</v>
      </c>
      <c r="C2" s="211"/>
      <c r="D2" s="211"/>
      <c r="E2" s="193"/>
      <c r="F2" s="194"/>
      <c r="G2" s="779">
        <f>INT(0.296*SP2!H17+0.99)</f>
        <v>5595</v>
      </c>
      <c r="H2" s="195"/>
    </row>
    <row r="3" spans="1:8" ht="18" customHeight="1">
      <c r="A3" s="766"/>
      <c r="B3" s="209" t="s">
        <v>582</v>
      </c>
      <c r="C3" s="212"/>
      <c r="D3" s="212"/>
      <c r="E3" s="2"/>
      <c r="F3" s="173"/>
      <c r="G3" s="686"/>
      <c r="H3" s="196"/>
    </row>
    <row r="4" spans="1:8" ht="18" customHeight="1">
      <c r="A4" s="765">
        <v>10</v>
      </c>
      <c r="B4" s="213" t="s">
        <v>583</v>
      </c>
      <c r="C4" s="214"/>
      <c r="D4" s="214"/>
      <c r="E4" s="175"/>
      <c r="F4" s="176"/>
      <c r="G4" s="603">
        <v>0</v>
      </c>
      <c r="H4" s="197"/>
    </row>
    <row r="5" spans="1:8" ht="18" customHeight="1">
      <c r="A5" s="782"/>
      <c r="B5" s="215" t="s">
        <v>584</v>
      </c>
      <c r="C5" s="212"/>
      <c r="D5" s="212"/>
      <c r="E5" s="2"/>
      <c r="F5" s="173"/>
      <c r="G5" s="807"/>
      <c r="H5" s="196"/>
    </row>
    <row r="6" spans="1:8" ht="18" customHeight="1">
      <c r="A6" s="766"/>
      <c r="B6" s="216" t="s">
        <v>625</v>
      </c>
      <c r="C6" s="217"/>
      <c r="D6" s="217"/>
      <c r="E6" s="105"/>
      <c r="F6" s="181"/>
      <c r="G6" s="723"/>
      <c r="H6" s="187"/>
    </row>
    <row r="7" spans="1:8" ht="18" customHeight="1">
      <c r="A7" s="765">
        <v>11</v>
      </c>
      <c r="B7" s="815" t="s">
        <v>585</v>
      </c>
      <c r="C7" s="816"/>
      <c r="D7" s="817"/>
      <c r="E7" s="218" t="s">
        <v>586</v>
      </c>
      <c r="F7" s="181"/>
      <c r="G7" s="198">
        <f>IF(G4&gt;G2,-G4+G2,0)</f>
        <v>0</v>
      </c>
      <c r="H7" s="187"/>
    </row>
    <row r="8" spans="1:8" ht="18" customHeight="1" thickBot="1">
      <c r="A8" s="814"/>
      <c r="B8" s="818"/>
      <c r="C8" s="819"/>
      <c r="D8" s="820"/>
      <c r="E8" s="219" t="s">
        <v>587</v>
      </c>
      <c r="F8" s="199"/>
      <c r="G8" s="200">
        <f>IF(G4&lt;G2,G2-G4,0)</f>
        <v>5595</v>
      </c>
      <c r="H8" s="201"/>
    </row>
    <row r="9" spans="1:8" ht="13.5" customHeight="1">
      <c r="A9" s="220" t="s">
        <v>588</v>
      </c>
      <c r="B9" s="221" t="s">
        <v>589</v>
      </c>
      <c r="C9" s="221"/>
      <c r="D9" s="221"/>
      <c r="E9" s="221"/>
      <c r="F9" s="1"/>
      <c r="G9" s="1"/>
      <c r="H9" s="97"/>
    </row>
    <row r="10" spans="1:8" ht="13.5" customHeight="1">
      <c r="A10" s="220"/>
      <c r="B10" s="221" t="s">
        <v>590</v>
      </c>
      <c r="C10" s="241">
        <f>G8</f>
        <v>5595</v>
      </c>
      <c r="D10" s="221" t="s">
        <v>591</v>
      </c>
      <c r="E10" s="221" t="s">
        <v>592</v>
      </c>
      <c r="F10" s="811"/>
      <c r="G10" s="759"/>
      <c r="H10" s="759"/>
    </row>
    <row r="11" spans="1:8" ht="13.5" customHeight="1">
      <c r="A11" s="220"/>
      <c r="B11" s="221"/>
      <c r="C11" s="221"/>
      <c r="D11" s="221"/>
      <c r="E11" s="221" t="s">
        <v>593</v>
      </c>
      <c r="F11" s="1"/>
      <c r="G11" s="812"/>
      <c r="H11" s="813"/>
    </row>
    <row r="12" spans="1:8" ht="13.5" customHeight="1">
      <c r="A12" s="220" t="s">
        <v>594</v>
      </c>
      <c r="B12" s="221" t="s">
        <v>595</v>
      </c>
      <c r="C12" s="221"/>
      <c r="D12" s="221"/>
      <c r="E12" s="221"/>
      <c r="F12" s="1"/>
      <c r="G12" s="1"/>
      <c r="H12" s="97"/>
    </row>
    <row r="13" spans="1:8" ht="13.5" customHeight="1">
      <c r="A13" s="221"/>
      <c r="B13" s="221" t="s">
        <v>590</v>
      </c>
      <c r="C13" s="241">
        <f>-G7</f>
        <v>0</v>
      </c>
      <c r="D13" s="221" t="s">
        <v>596</v>
      </c>
      <c r="E13" s="221"/>
      <c r="F13" s="1"/>
      <c r="G13" s="1"/>
      <c r="H13" s="97"/>
    </row>
    <row r="14" spans="1:8" ht="13.5" customHeight="1">
      <c r="A14" s="221"/>
      <c r="B14" s="221" t="s">
        <v>597</v>
      </c>
      <c r="C14" s="221"/>
      <c r="D14" s="808"/>
      <c r="E14" s="759"/>
      <c r="F14" s="759"/>
      <c r="G14" s="759"/>
      <c r="H14" s="759"/>
    </row>
    <row r="15" spans="1:8" ht="13.5" customHeight="1">
      <c r="A15" s="221"/>
      <c r="B15" s="221" t="s">
        <v>598</v>
      </c>
      <c r="C15" s="221"/>
      <c r="D15" s="221"/>
      <c r="E15" s="809"/>
      <c r="F15" s="810"/>
      <c r="G15" s="810"/>
      <c r="H15" s="810"/>
    </row>
    <row r="16" spans="1:8" ht="13.5" customHeight="1">
      <c r="A16" s="221"/>
      <c r="B16" s="221"/>
      <c r="C16" s="221"/>
      <c r="D16" s="221"/>
      <c r="E16" s="221"/>
      <c r="F16" s="1"/>
      <c r="G16" s="1"/>
      <c r="H16" s="97"/>
    </row>
    <row r="17" spans="1:8" ht="18" customHeight="1" thickBot="1">
      <c r="A17" s="222" t="s">
        <v>621</v>
      </c>
      <c r="B17" s="1"/>
      <c r="C17" s="1"/>
      <c r="D17" s="1"/>
      <c r="E17" s="1"/>
      <c r="F17" s="1"/>
      <c r="G17" s="1"/>
      <c r="H17" s="97"/>
    </row>
    <row r="18" spans="1:8" ht="18" customHeight="1">
      <c r="A18" s="794">
        <v>12</v>
      </c>
      <c r="B18" s="223" t="s">
        <v>599</v>
      </c>
      <c r="C18" s="224"/>
      <c r="D18" s="224"/>
      <c r="E18" s="224"/>
      <c r="F18" s="225"/>
      <c r="G18" s="626">
        <f>MIN(MAX(INT(SP2!H14/SP2!H10+0.99),1650),40500)</f>
        <v>1650</v>
      </c>
      <c r="H18" s="195"/>
    </row>
    <row r="19" spans="1:8" ht="18" customHeight="1">
      <c r="A19" s="782"/>
      <c r="B19" s="226" t="s">
        <v>600</v>
      </c>
      <c r="C19" s="227"/>
      <c r="D19" s="227"/>
      <c r="E19" s="227"/>
      <c r="F19" s="228"/>
      <c r="G19" s="807"/>
      <c r="H19" s="196"/>
    </row>
    <row r="20" spans="1:8" ht="18" customHeight="1">
      <c r="A20" s="766"/>
      <c r="B20" s="237" t="s">
        <v>601</v>
      </c>
      <c r="C20" s="227"/>
      <c r="D20" s="227"/>
      <c r="E20" s="227"/>
      <c r="F20" s="228"/>
      <c r="G20" s="723"/>
      <c r="H20" s="202"/>
    </row>
    <row r="21" spans="1:8" ht="18" customHeight="1">
      <c r="A21" s="765">
        <v>13</v>
      </c>
      <c r="B21" s="206" t="s">
        <v>602</v>
      </c>
      <c r="C21" s="229"/>
      <c r="D21" s="229"/>
      <c r="E21" s="229"/>
      <c r="F21" s="230"/>
      <c r="G21" s="777">
        <f>INT(+G18*0.296+0.99)</f>
        <v>489</v>
      </c>
      <c r="H21" s="197"/>
    </row>
    <row r="22" spans="1:8" ht="18" customHeight="1">
      <c r="A22" s="766"/>
      <c r="B22" s="231" t="s">
        <v>603</v>
      </c>
      <c r="C22" s="232"/>
      <c r="D22" s="232"/>
      <c r="E22" s="232"/>
      <c r="F22" s="238" t="s">
        <v>604</v>
      </c>
      <c r="G22" s="686"/>
      <c r="H22" s="187"/>
    </row>
    <row r="23" spans="1:8" ht="18" customHeight="1">
      <c r="A23" s="765">
        <v>14</v>
      </c>
      <c r="B23" s="226" t="s">
        <v>605</v>
      </c>
      <c r="C23" s="227"/>
      <c r="D23" s="227"/>
      <c r="E23" s="227"/>
      <c r="F23" s="228"/>
      <c r="G23" s="603">
        <f>INT(+G18*0.044+0.99)</f>
        <v>73</v>
      </c>
      <c r="H23" s="202"/>
    </row>
    <row r="24" spans="1:8" ht="18" customHeight="1">
      <c r="A24" s="766"/>
      <c r="B24" s="209" t="s">
        <v>606</v>
      </c>
      <c r="C24" s="232"/>
      <c r="D24" s="232"/>
      <c r="E24" s="232"/>
      <c r="F24" s="234"/>
      <c r="G24" s="723"/>
      <c r="H24" s="187"/>
    </row>
    <row r="25" spans="1:8" ht="18" customHeight="1">
      <c r="A25" s="765">
        <v>15</v>
      </c>
      <c r="B25" s="226" t="s">
        <v>607</v>
      </c>
      <c r="C25" s="227"/>
      <c r="D25" s="227"/>
      <c r="E25" s="227"/>
      <c r="F25" s="228"/>
      <c r="G25" s="777">
        <f>G23+G21</f>
        <v>562</v>
      </c>
      <c r="H25" s="202"/>
    </row>
    <row r="26" spans="1:8" ht="18" customHeight="1">
      <c r="A26" s="803"/>
      <c r="B26" s="226" t="s">
        <v>608</v>
      </c>
      <c r="C26" s="227"/>
      <c r="D26" s="227"/>
      <c r="E26" s="227"/>
      <c r="F26" s="228"/>
      <c r="G26" s="681"/>
      <c r="H26" s="202"/>
    </row>
    <row r="27" spans="1:8" ht="18" customHeight="1" thickBot="1">
      <c r="A27" s="804"/>
      <c r="B27" s="235" t="s">
        <v>609</v>
      </c>
      <c r="C27" s="236"/>
      <c r="D27" s="236"/>
      <c r="E27" s="236"/>
      <c r="F27" s="208" t="s">
        <v>610</v>
      </c>
      <c r="G27" s="682"/>
      <c r="H27" s="192"/>
    </row>
    <row r="28" spans="1:8" ht="18" customHeight="1">
      <c r="A28" s="222" t="s">
        <v>611</v>
      </c>
      <c r="B28" s="1"/>
      <c r="C28" s="1"/>
      <c r="D28" s="1"/>
      <c r="E28" s="1"/>
      <c r="F28" s="1"/>
      <c r="G28" s="1"/>
      <c r="H28" s="97"/>
    </row>
    <row r="29" spans="1:8" ht="18" customHeight="1">
      <c r="A29" s="222" t="s">
        <v>612</v>
      </c>
      <c r="B29" s="1"/>
      <c r="C29" s="1"/>
      <c r="D29" s="1"/>
      <c r="E29" s="1"/>
      <c r="F29" s="1"/>
      <c r="G29" s="1"/>
      <c r="H29" s="97"/>
    </row>
    <row r="30" spans="1:8" ht="13.5" customHeight="1">
      <c r="A30" s="221"/>
      <c r="B30" s="1"/>
      <c r="C30" s="1"/>
      <c r="D30" s="1"/>
      <c r="E30" s="1"/>
      <c r="F30" s="1"/>
      <c r="G30" s="1"/>
      <c r="H30" s="97"/>
    </row>
    <row r="31" spans="1:8" ht="13.5" customHeight="1">
      <c r="A31" s="221" t="s">
        <v>613</v>
      </c>
      <c r="B31" s="1"/>
      <c r="C31" s="1"/>
      <c r="D31" s="1"/>
      <c r="E31" s="1"/>
      <c r="F31" s="14"/>
      <c r="G31" s="1"/>
      <c r="H31" s="97"/>
    </row>
    <row r="32" spans="1:8" ht="13.5" customHeight="1">
      <c r="A32" s="2"/>
      <c r="B32" s="2"/>
      <c r="C32" s="2"/>
      <c r="D32" s="2"/>
      <c r="E32" s="2"/>
      <c r="F32" s="204"/>
      <c r="G32" s="2"/>
      <c r="H32" s="204" t="s">
        <v>614</v>
      </c>
    </row>
    <row r="33" spans="1:8" ht="13.5" customHeight="1">
      <c r="A33" s="105"/>
      <c r="B33" s="105"/>
      <c r="C33" s="105"/>
      <c r="D33" s="105"/>
      <c r="E33" s="105"/>
      <c r="F33" s="203"/>
      <c r="G33" s="105"/>
      <c r="H33" s="233" t="s">
        <v>615</v>
      </c>
    </row>
    <row r="34" spans="1:8" ht="13.5" customHeight="1">
      <c r="A34" s="95" t="s">
        <v>622</v>
      </c>
      <c r="B34" s="1"/>
      <c r="C34" s="1"/>
      <c r="D34" s="1"/>
      <c r="E34" s="1"/>
      <c r="F34" s="1"/>
      <c r="G34" s="1"/>
      <c r="H34" s="97"/>
    </row>
    <row r="35" spans="1:8" ht="13.5" customHeight="1">
      <c r="A35" s="95" t="s">
        <v>626</v>
      </c>
      <c r="B35" s="1"/>
      <c r="C35" s="1"/>
      <c r="D35" s="1"/>
      <c r="E35" s="1"/>
      <c r="F35" s="14"/>
      <c r="G35" s="1"/>
      <c r="H35" s="97"/>
    </row>
    <row r="36" spans="1:8" ht="13.5" customHeight="1">
      <c r="A36" s="103" t="s">
        <v>0</v>
      </c>
      <c r="B36" s="1"/>
      <c r="C36" s="1"/>
      <c r="D36" s="1"/>
      <c r="E36" s="1"/>
      <c r="F36" s="14"/>
      <c r="G36" s="1"/>
      <c r="H36" s="97"/>
    </row>
    <row r="37" spans="1:8" ht="13.5" customHeight="1">
      <c r="A37" s="751" t="s">
        <v>616</v>
      </c>
      <c r="B37" s="805"/>
      <c r="C37" s="805"/>
      <c r="D37" s="805"/>
      <c r="E37" s="805"/>
      <c r="F37" s="805"/>
      <c r="G37" s="805"/>
      <c r="H37" s="805"/>
    </row>
    <row r="38" spans="1:8" ht="13.5" customHeight="1">
      <c r="A38" s="806" t="s">
        <v>620</v>
      </c>
      <c r="B38" s="750"/>
      <c r="C38" s="750"/>
      <c r="D38" s="750"/>
      <c r="E38" s="750"/>
      <c r="F38" s="750"/>
      <c r="G38" s="750"/>
      <c r="H38" s="750"/>
    </row>
    <row r="39" spans="1:8" ht="13.5" customHeight="1">
      <c r="A39" s="205" t="s">
        <v>1</v>
      </c>
      <c r="B39" s="1"/>
      <c r="C39" s="1"/>
      <c r="D39" s="1"/>
      <c r="E39" s="1"/>
      <c r="F39" s="1"/>
      <c r="G39" s="1"/>
      <c r="H39" s="97"/>
    </row>
    <row r="40" spans="1:8" ht="13.5" customHeight="1">
      <c r="A40" s="205" t="s">
        <v>2</v>
      </c>
      <c r="B40" s="97"/>
      <c r="C40" s="1"/>
      <c r="D40" s="97"/>
      <c r="E40" s="1"/>
      <c r="F40" s="1"/>
      <c r="G40" s="97"/>
      <c r="H40" s="97"/>
    </row>
    <row r="41" spans="1:8" ht="18" customHeight="1">
      <c r="A41" s="1" t="s">
        <v>613</v>
      </c>
      <c r="B41" s="97"/>
      <c r="C41" s="1"/>
      <c r="D41" s="97"/>
      <c r="E41" s="1"/>
      <c r="F41" s="1"/>
      <c r="G41" s="97"/>
      <c r="H41" s="97"/>
    </row>
    <row r="42" spans="1:8" ht="18" customHeight="1">
      <c r="A42" s="1"/>
      <c r="B42" s="97"/>
      <c r="C42" s="97"/>
      <c r="D42" s="97"/>
      <c r="E42" s="1"/>
      <c r="F42" s="14"/>
      <c r="G42" s="97"/>
      <c r="H42" s="14" t="s">
        <v>614</v>
      </c>
    </row>
    <row r="43" spans="1:8" ht="18" customHeight="1">
      <c r="A43" s="1"/>
      <c r="B43" s="1"/>
      <c r="C43" s="97"/>
      <c r="D43" s="1"/>
      <c r="E43" s="1"/>
      <c r="F43" s="14"/>
      <c r="G43" s="1"/>
      <c r="H43" s="14" t="s">
        <v>615</v>
      </c>
    </row>
    <row r="44" spans="1:8" ht="12.75">
      <c r="A44" s="801">
        <v>3</v>
      </c>
      <c r="B44" s="801"/>
      <c r="C44" s="801"/>
      <c r="D44" s="801"/>
      <c r="E44" s="802"/>
      <c r="F44" s="801"/>
      <c r="G44" s="801"/>
      <c r="H44" s="801"/>
    </row>
  </sheetData>
  <sheetProtection password="EF65" sheet="1" objects="1" scenarios="1"/>
  <mergeCells count="23">
    <mergeCell ref="A1:C1"/>
    <mergeCell ref="D1:E1"/>
    <mergeCell ref="F10:H10"/>
    <mergeCell ref="G11:H11"/>
    <mergeCell ref="A2:A3"/>
    <mergeCell ref="G2:G3"/>
    <mergeCell ref="A4:A6"/>
    <mergeCell ref="G4:G6"/>
    <mergeCell ref="A7:A8"/>
    <mergeCell ref="B7:D8"/>
    <mergeCell ref="A18:A20"/>
    <mergeCell ref="G18:G20"/>
    <mergeCell ref="D14:H14"/>
    <mergeCell ref="A21:A22"/>
    <mergeCell ref="G21:G22"/>
    <mergeCell ref="E15:H15"/>
    <mergeCell ref="A23:A24"/>
    <mergeCell ref="G23:G24"/>
    <mergeCell ref="A44:H44"/>
    <mergeCell ref="A25:A27"/>
    <mergeCell ref="G25:G27"/>
    <mergeCell ref="A37:H37"/>
    <mergeCell ref="A38:H3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2" sqref="A12:C12"/>
    </sheetView>
  </sheetViews>
  <sheetFormatPr defaultColWidth="9.140625" defaultRowHeight="12.75"/>
  <cols>
    <col min="1" max="1" width="30.8515625" style="111" customWidth="1"/>
    <col min="2" max="2" width="13.140625" style="111" customWidth="1"/>
    <col min="3" max="3" width="13.28125" style="111" customWidth="1"/>
    <col min="4" max="4" width="12.57421875" style="111" customWidth="1"/>
    <col min="5" max="5" width="16.57421875" style="111" customWidth="1"/>
    <col min="6" max="16384" width="9.140625" style="111" customWidth="1"/>
  </cols>
  <sheetData>
    <row r="1" spans="1:5" ht="12.75">
      <c r="A1" s="112"/>
      <c r="B1" s="113"/>
      <c r="C1" s="114"/>
      <c r="D1" s="115" t="s">
        <v>412</v>
      </c>
      <c r="E1" s="116"/>
    </row>
    <row r="2" spans="1:5" ht="30">
      <c r="A2" s="112"/>
      <c r="B2" s="821" t="s">
        <v>413</v>
      </c>
      <c r="C2" s="822"/>
      <c r="D2" s="117"/>
      <c r="E2" s="118"/>
    </row>
    <row r="3" spans="1:5" ht="12.75">
      <c r="A3" s="119" t="s">
        <v>414</v>
      </c>
      <c r="B3" s="120"/>
      <c r="C3" s="112"/>
      <c r="D3" s="117"/>
      <c r="E3" s="118"/>
    </row>
    <row r="4" spans="1:5" ht="15.75">
      <c r="A4" s="119" t="s">
        <v>415</v>
      </c>
      <c r="B4" s="823" t="s">
        <v>547</v>
      </c>
      <c r="C4" s="824"/>
      <c r="D4" s="117"/>
      <c r="E4" s="118"/>
    </row>
    <row r="5" spans="1:5" ht="13.5" thickBot="1">
      <c r="A5" s="119" t="s">
        <v>416</v>
      </c>
      <c r="B5" s="120"/>
      <c r="C5" s="112"/>
      <c r="D5" s="121" t="s">
        <v>417</v>
      </c>
      <c r="E5" s="122"/>
    </row>
    <row r="6" spans="1:5" ht="12.75">
      <c r="A6" s="112"/>
      <c r="B6" s="112"/>
      <c r="C6" s="112"/>
      <c r="D6" s="112"/>
      <c r="E6" s="112"/>
    </row>
    <row r="7" spans="1:5" ht="15">
      <c r="A7" s="825" t="s">
        <v>418</v>
      </c>
      <c r="B7" s="826"/>
      <c r="C7" s="826"/>
      <c r="D7" s="826"/>
      <c r="E7" s="826"/>
    </row>
    <row r="8" spans="1:5" ht="15">
      <c r="A8" s="825" t="s">
        <v>419</v>
      </c>
      <c r="B8" s="826"/>
      <c r="C8" s="826"/>
      <c r="D8" s="826"/>
      <c r="E8" s="826"/>
    </row>
    <row r="9" spans="1:5" ht="12.75">
      <c r="A9" s="112"/>
      <c r="B9" s="112"/>
      <c r="C9" s="112"/>
      <c r="D9" s="112"/>
      <c r="E9" s="112"/>
    </row>
    <row r="10" spans="1:5" ht="16.5" thickBot="1">
      <c r="A10" s="123" t="s">
        <v>420</v>
      </c>
      <c r="B10" s="123"/>
      <c r="C10" s="123"/>
      <c r="D10" s="893" t="s">
        <v>421</v>
      </c>
      <c r="E10" s="112"/>
    </row>
    <row r="11" spans="1:5" ht="15" customHeight="1">
      <c r="A11" s="124" t="s">
        <v>422</v>
      </c>
      <c r="B11" s="125"/>
      <c r="C11" s="126"/>
      <c r="D11" s="127"/>
      <c r="E11" s="128" t="s">
        <v>423</v>
      </c>
    </row>
    <row r="12" spans="1:5" ht="15" customHeight="1">
      <c r="A12" s="840" t="str">
        <f>+CONCATENATE('DP1'!B30," ",'DP1'!B31," ",'DP1'!D31)</f>
        <v>  </v>
      </c>
      <c r="B12" s="824"/>
      <c r="C12" s="824"/>
      <c r="D12" s="838">
        <f>+SP1!B20</f>
      </c>
      <c r="E12" s="839"/>
    </row>
    <row r="13" spans="1:5" ht="15" customHeight="1">
      <c r="A13" s="129" t="s">
        <v>424</v>
      </c>
      <c r="B13" s="130"/>
      <c r="C13" s="130"/>
      <c r="D13" s="130"/>
      <c r="E13" s="131"/>
    </row>
    <row r="14" spans="1:5" ht="15" customHeight="1">
      <c r="A14" s="841" t="str">
        <f>+SP1!B23</f>
        <v> , 0</v>
      </c>
      <c r="B14" s="824"/>
      <c r="C14" s="824"/>
      <c r="D14" s="824"/>
      <c r="E14" s="842"/>
    </row>
    <row r="15" spans="1:5" ht="15" customHeight="1">
      <c r="A15" s="132" t="s">
        <v>425</v>
      </c>
      <c r="B15" s="846">
        <f>+'DP1'!B35</f>
        <v>0</v>
      </c>
      <c r="C15" s="833"/>
      <c r="D15" s="133" t="s">
        <v>426</v>
      </c>
      <c r="E15" s="134">
        <f>+SP1!G23</f>
        <v>0</v>
      </c>
    </row>
    <row r="16" spans="1:5" ht="15" customHeight="1">
      <c r="A16" s="135" t="s">
        <v>508</v>
      </c>
      <c r="B16" s="136"/>
      <c r="C16" s="136"/>
      <c r="D16" s="136"/>
      <c r="E16" s="118"/>
    </row>
    <row r="17" spans="1:5" ht="15" customHeight="1">
      <c r="A17" s="843"/>
      <c r="B17" s="844"/>
      <c r="C17" s="844"/>
      <c r="D17" s="844"/>
      <c r="E17" s="845"/>
    </row>
    <row r="18" spans="1:5" ht="15" customHeight="1">
      <c r="A18" s="132" t="s">
        <v>425</v>
      </c>
      <c r="B18" s="832"/>
      <c r="C18" s="833"/>
      <c r="D18" s="133" t="s">
        <v>426</v>
      </c>
      <c r="E18" s="137"/>
    </row>
    <row r="19" spans="1:5" ht="15" customHeight="1">
      <c r="A19" s="138" t="s">
        <v>427</v>
      </c>
      <c r="B19" s="136"/>
      <c r="C19" s="113"/>
      <c r="D19" s="113"/>
      <c r="E19" s="118"/>
    </row>
    <row r="20" spans="1:5" ht="15" customHeight="1">
      <c r="A20" s="138" t="s">
        <v>428</v>
      </c>
      <c r="B20" s="136"/>
      <c r="C20" s="139">
        <v>36981</v>
      </c>
      <c r="D20" s="113"/>
      <c r="E20" s="118"/>
    </row>
    <row r="21" spans="1:5" ht="15" customHeight="1" thickBot="1">
      <c r="A21" s="138" t="s">
        <v>509</v>
      </c>
      <c r="B21" s="136"/>
      <c r="C21" s="139"/>
      <c r="D21" s="113"/>
      <c r="E21" s="118"/>
    </row>
    <row r="22" spans="1:5" ht="15" customHeight="1">
      <c r="A22" s="140" t="s">
        <v>510</v>
      </c>
      <c r="B22" s="141"/>
      <c r="C22" s="142" t="s">
        <v>429</v>
      </c>
      <c r="D22" s="143"/>
      <c r="E22" s="118"/>
    </row>
    <row r="23" spans="1:5" ht="15" customHeight="1" thickBot="1">
      <c r="A23" s="129"/>
      <c r="B23" s="130"/>
      <c r="C23" s="144"/>
      <c r="D23" s="827" t="s">
        <v>430</v>
      </c>
      <c r="E23" s="828"/>
    </row>
    <row r="24" spans="1:5" ht="15" customHeight="1">
      <c r="A24" s="145" t="s">
        <v>431</v>
      </c>
      <c r="B24" s="136"/>
      <c r="C24" s="113"/>
      <c r="D24" s="113"/>
      <c r="E24" s="118"/>
    </row>
    <row r="25" spans="1:5" ht="15" customHeight="1">
      <c r="A25" s="146" t="s">
        <v>432</v>
      </c>
      <c r="B25" s="136"/>
      <c r="C25" s="113"/>
      <c r="D25" s="113"/>
      <c r="E25" s="118"/>
    </row>
    <row r="26" spans="1:5" ht="15" customHeight="1">
      <c r="A26" s="146" t="s">
        <v>433</v>
      </c>
      <c r="B26" s="136"/>
      <c r="C26" s="113"/>
      <c r="D26" s="113"/>
      <c r="E26" s="118"/>
    </row>
    <row r="27" spans="1:5" ht="15" customHeight="1">
      <c r="A27" s="146" t="s">
        <v>434</v>
      </c>
      <c r="B27" s="147">
        <f>+MAX(0,ZP3!D13)</f>
        <v>0</v>
      </c>
      <c r="C27" s="148" t="s">
        <v>435</v>
      </c>
      <c r="D27" s="113"/>
      <c r="E27" s="118"/>
    </row>
    <row r="28" spans="1:5" ht="15" customHeight="1">
      <c r="A28" s="149" t="s">
        <v>436</v>
      </c>
      <c r="B28" s="150"/>
      <c r="C28" s="113"/>
      <c r="D28" s="113"/>
      <c r="E28" s="118"/>
    </row>
    <row r="29" spans="1:5" ht="15" customHeight="1">
      <c r="A29" s="151" t="s">
        <v>437</v>
      </c>
      <c r="B29" s="130"/>
      <c r="C29" s="152"/>
      <c r="D29" s="152"/>
      <c r="E29" s="131"/>
    </row>
    <row r="30" spans="1:5" ht="15" customHeight="1">
      <c r="A30" s="146" t="s">
        <v>438</v>
      </c>
      <c r="B30" s="113"/>
      <c r="C30" s="153"/>
      <c r="D30" s="153"/>
      <c r="E30" s="154"/>
    </row>
    <row r="31" spans="1:5" ht="15" customHeight="1">
      <c r="A31" s="155" t="s">
        <v>439</v>
      </c>
      <c r="B31" s="829"/>
      <c r="C31" s="830"/>
      <c r="D31" s="156" t="s">
        <v>440</v>
      </c>
      <c r="E31" s="157"/>
    </row>
    <row r="32" spans="1:5" ht="15" customHeight="1">
      <c r="A32" s="145" t="s">
        <v>441</v>
      </c>
      <c r="B32" s="136"/>
      <c r="C32" s="113"/>
      <c r="D32" s="113"/>
      <c r="E32" s="118"/>
    </row>
    <row r="33" spans="1:5" ht="15" customHeight="1">
      <c r="A33" s="158" t="s">
        <v>521</v>
      </c>
      <c r="B33" s="136"/>
      <c r="C33" s="136"/>
      <c r="D33" s="136"/>
      <c r="E33" s="159"/>
    </row>
    <row r="34" spans="1:5" ht="15" customHeight="1">
      <c r="A34" s="158" t="s">
        <v>522</v>
      </c>
      <c r="B34" s="136"/>
      <c r="C34" s="136"/>
      <c r="D34" s="136"/>
      <c r="E34" s="159"/>
    </row>
    <row r="35" spans="1:5" ht="15" customHeight="1">
      <c r="A35" s="160"/>
      <c r="B35" s="161" t="s">
        <v>442</v>
      </c>
      <c r="C35" s="836" t="s">
        <v>443</v>
      </c>
      <c r="D35" s="761"/>
      <c r="E35" s="837"/>
    </row>
    <row r="36" spans="1:5" ht="15" customHeight="1">
      <c r="A36" s="160"/>
      <c r="B36" s="161" t="s">
        <v>444</v>
      </c>
      <c r="C36" s="836" t="s">
        <v>443</v>
      </c>
      <c r="D36" s="761"/>
      <c r="E36" s="837"/>
    </row>
    <row r="37" spans="1:5" ht="15" customHeight="1">
      <c r="A37" s="158" t="s">
        <v>523</v>
      </c>
      <c r="B37" s="136"/>
      <c r="C37" s="136"/>
      <c r="D37" s="153"/>
      <c r="E37" s="533" t="s">
        <v>445</v>
      </c>
    </row>
    <row r="38" spans="1:5" ht="15" customHeight="1">
      <c r="A38" s="158" t="s">
        <v>524</v>
      </c>
      <c r="B38" s="136"/>
      <c r="C38" s="136"/>
      <c r="D38" s="136"/>
      <c r="E38" s="533" t="s">
        <v>445</v>
      </c>
    </row>
    <row r="39" spans="1:5" ht="15" customHeight="1">
      <c r="A39" s="135" t="s">
        <v>446</v>
      </c>
      <c r="B39" s="136"/>
      <c r="C39" s="136"/>
      <c r="D39" s="162" t="s">
        <v>447</v>
      </c>
      <c r="E39" s="159"/>
    </row>
    <row r="40" spans="1:5" ht="15" customHeight="1">
      <c r="A40" s="163" t="s">
        <v>546</v>
      </c>
      <c r="B40" s="164"/>
      <c r="C40" s="164"/>
      <c r="D40" s="834"/>
      <c r="E40" s="835"/>
    </row>
    <row r="41" spans="1:5" ht="15" customHeight="1">
      <c r="A41" s="165" t="s">
        <v>511</v>
      </c>
      <c r="B41" s="136"/>
      <c r="C41" s="113"/>
      <c r="D41" s="113"/>
      <c r="E41" s="118"/>
    </row>
    <row r="42" spans="1:5" ht="15" customHeight="1">
      <c r="A42" s="165" t="s">
        <v>512</v>
      </c>
      <c r="B42" s="136"/>
      <c r="C42" s="113"/>
      <c r="D42" s="113"/>
      <c r="E42" s="118"/>
    </row>
    <row r="43" spans="1:5" ht="13.5" customHeight="1">
      <c r="A43" s="135"/>
      <c r="B43" s="136"/>
      <c r="C43" s="113"/>
      <c r="D43" s="113"/>
      <c r="E43" s="118"/>
    </row>
    <row r="44" spans="1:5" ht="13.5" customHeight="1">
      <c r="A44" s="135"/>
      <c r="B44" s="136"/>
      <c r="C44" s="113"/>
      <c r="D44" s="113"/>
      <c r="E44" s="118"/>
    </row>
    <row r="45" spans="1:5" ht="13.5" customHeight="1">
      <c r="A45" s="166" t="s">
        <v>448</v>
      </c>
      <c r="B45" s="150"/>
      <c r="C45" s="113"/>
      <c r="D45" s="150" t="s">
        <v>545</v>
      </c>
      <c r="E45" s="118"/>
    </row>
    <row r="46" spans="1:5" ht="13.5" customHeight="1" thickBot="1">
      <c r="A46" s="167"/>
      <c r="B46" s="168"/>
      <c r="C46" s="169"/>
      <c r="D46" s="169"/>
      <c r="E46" s="170" t="str">
        <f>+'DP1'!J51</f>
        <v>Formulář zpracovala ASPEKT HM s.r.o., daňová a účetní kancelář, Přemyslova 20, Kralupy, tel. 0205 /721 436</v>
      </c>
    </row>
    <row r="47" spans="1:5" ht="13.5" customHeight="1">
      <c r="A47" s="831">
        <v>1</v>
      </c>
      <c r="B47" s="831"/>
      <c r="C47" s="831"/>
      <c r="D47" s="831"/>
      <c r="E47" s="831"/>
    </row>
  </sheetData>
  <sheetProtection password="EF65" sheet="1" objects="1" scenarios="1"/>
  <mergeCells count="16">
    <mergeCell ref="D12:E12"/>
    <mergeCell ref="A12:C12"/>
    <mergeCell ref="A14:E14"/>
    <mergeCell ref="A17:E17"/>
    <mergeCell ref="B15:C15"/>
    <mergeCell ref="D23:E23"/>
    <mergeCell ref="B31:C31"/>
    <mergeCell ref="A47:E47"/>
    <mergeCell ref="B18:C18"/>
    <mergeCell ref="D40:E40"/>
    <mergeCell ref="C35:E35"/>
    <mergeCell ref="C36:E36"/>
    <mergeCell ref="B2:C2"/>
    <mergeCell ref="B4:C4"/>
    <mergeCell ref="A7:E7"/>
    <mergeCell ref="A8:E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D7" sqref="D7:D13"/>
    </sheetView>
  </sheetViews>
  <sheetFormatPr defaultColWidth="9.140625" defaultRowHeight="12.75"/>
  <cols>
    <col min="1" max="1" width="5.57421875" style="171" customWidth="1"/>
    <col min="2" max="2" width="45.57421875" style="171" customWidth="1"/>
    <col min="3" max="3" width="9.421875" style="171" customWidth="1"/>
    <col min="4" max="5" width="17.8515625" style="171" customWidth="1"/>
    <col min="6" max="16384" width="9.140625" style="171" customWidth="1"/>
  </cols>
  <sheetData>
    <row r="1" spans="1:5" ht="21" thickBot="1">
      <c r="A1" s="13" t="s">
        <v>449</v>
      </c>
      <c r="B1" s="13"/>
      <c r="C1" s="1"/>
      <c r="D1" s="1"/>
      <c r="E1" s="1"/>
    </row>
    <row r="2" spans="1:5" ht="21" thickBot="1">
      <c r="A2" s="13"/>
      <c r="B2" s="14"/>
      <c r="C2" s="1"/>
      <c r="D2" s="15" t="s">
        <v>450</v>
      </c>
      <c r="E2" s="16">
        <f>+SP1!B20</f>
      </c>
    </row>
    <row r="3" spans="1:5" ht="13.5" thickBot="1">
      <c r="A3" s="1"/>
      <c r="B3" s="14"/>
      <c r="C3" s="1"/>
      <c r="D3" s="1"/>
      <c r="E3" s="1"/>
    </row>
    <row r="4" spans="1:5" ht="13.5" customHeight="1">
      <c r="A4" s="17"/>
      <c r="B4" s="9"/>
      <c r="C4" s="9"/>
      <c r="D4" s="18" t="s">
        <v>122</v>
      </c>
      <c r="E4" s="19" t="s">
        <v>451</v>
      </c>
    </row>
    <row r="5" spans="1:5" ht="13.5" customHeight="1">
      <c r="A5" s="20" t="s">
        <v>452</v>
      </c>
      <c r="B5" s="847" t="s">
        <v>453</v>
      </c>
      <c r="C5" s="753"/>
      <c r="D5" s="21" t="s">
        <v>454</v>
      </c>
      <c r="E5" s="22" t="s">
        <v>455</v>
      </c>
    </row>
    <row r="6" spans="1:5" ht="13.5" customHeight="1" thickBot="1">
      <c r="A6" s="23"/>
      <c r="B6" s="24"/>
      <c r="C6" s="24"/>
      <c r="D6" s="21" t="s">
        <v>456</v>
      </c>
      <c r="E6" s="25"/>
    </row>
    <row r="7" spans="1:5" ht="12.75" customHeight="1">
      <c r="A7" s="848">
        <v>1</v>
      </c>
      <c r="B7" s="26" t="s">
        <v>513</v>
      </c>
      <c r="C7" s="27"/>
      <c r="D7" s="851">
        <f>+SP2!H2</f>
        <v>0</v>
      </c>
      <c r="E7" s="4"/>
    </row>
    <row r="8" spans="1:5" ht="12.75" customHeight="1">
      <c r="A8" s="849"/>
      <c r="B8" s="28" t="s">
        <v>457</v>
      </c>
      <c r="C8" s="8"/>
      <c r="D8" s="852"/>
      <c r="E8" s="5"/>
    </row>
    <row r="9" spans="1:5" ht="12.75" customHeight="1">
      <c r="A9" s="849"/>
      <c r="B9" s="28" t="s">
        <v>458</v>
      </c>
      <c r="C9" s="8"/>
      <c r="D9" s="852"/>
      <c r="E9" s="5"/>
    </row>
    <row r="10" spans="1:5" ht="12.75" customHeight="1">
      <c r="A10" s="849"/>
      <c r="B10" s="28" t="s">
        <v>459</v>
      </c>
      <c r="C10" s="8"/>
      <c r="D10" s="852"/>
      <c r="E10" s="5"/>
    </row>
    <row r="11" spans="1:5" ht="12.75" customHeight="1">
      <c r="A11" s="849"/>
      <c r="B11" s="28" t="s">
        <v>460</v>
      </c>
      <c r="C11" s="8"/>
      <c r="D11" s="852"/>
      <c r="E11" s="5"/>
    </row>
    <row r="12" spans="1:5" ht="12.75" customHeight="1">
      <c r="A12" s="849"/>
      <c r="B12" s="28" t="s">
        <v>514</v>
      </c>
      <c r="C12" s="8"/>
      <c r="D12" s="852"/>
      <c r="E12" s="5"/>
    </row>
    <row r="13" spans="1:5" ht="12.75" customHeight="1">
      <c r="A13" s="850"/>
      <c r="B13" s="29" t="s">
        <v>461</v>
      </c>
      <c r="C13" s="12"/>
      <c r="D13" s="853"/>
      <c r="E13" s="30"/>
    </row>
    <row r="14" spans="1:5" ht="12.75" customHeight="1">
      <c r="A14" s="854">
        <v>2</v>
      </c>
      <c r="B14" s="28" t="s">
        <v>462</v>
      </c>
      <c r="C14" s="8"/>
      <c r="D14" s="856">
        <f>+SP2!H5</f>
        <v>0</v>
      </c>
      <c r="E14" s="5"/>
    </row>
    <row r="15" spans="1:5" ht="12.75" customHeight="1">
      <c r="A15" s="849"/>
      <c r="B15" s="31" t="s">
        <v>515</v>
      </c>
      <c r="C15" s="32"/>
      <c r="D15" s="857"/>
      <c r="E15" s="5"/>
    </row>
    <row r="16" spans="1:5" ht="12.75" customHeight="1">
      <c r="A16" s="849"/>
      <c r="B16" s="28" t="s">
        <v>463</v>
      </c>
      <c r="C16" s="8"/>
      <c r="D16" s="857"/>
      <c r="E16" s="5"/>
    </row>
    <row r="17" spans="1:5" ht="12.75" customHeight="1">
      <c r="A17" s="849"/>
      <c r="B17" s="28" t="s">
        <v>464</v>
      </c>
      <c r="C17" s="8"/>
      <c r="D17" s="857"/>
      <c r="E17" s="5"/>
    </row>
    <row r="18" spans="1:5" ht="12.75" customHeight="1">
      <c r="A18" s="849"/>
      <c r="B18" s="28" t="s">
        <v>465</v>
      </c>
      <c r="C18" s="8"/>
      <c r="D18" s="857"/>
      <c r="E18" s="5"/>
    </row>
    <row r="19" spans="1:5" ht="12.75" customHeight="1">
      <c r="A19" s="849"/>
      <c r="B19" s="28" t="s">
        <v>516</v>
      </c>
      <c r="C19" s="8"/>
      <c r="D19" s="857"/>
      <c r="E19" s="5"/>
    </row>
    <row r="20" spans="1:5" ht="12.75" customHeight="1">
      <c r="A20" s="855"/>
      <c r="B20" s="33" t="s">
        <v>466</v>
      </c>
      <c r="C20" s="34"/>
      <c r="D20" s="858"/>
      <c r="E20" s="35"/>
    </row>
    <row r="21" spans="1:5" ht="24" customHeight="1">
      <c r="A21" s="36">
        <v>4</v>
      </c>
      <c r="B21" s="37" t="s">
        <v>517</v>
      </c>
      <c r="C21" s="38"/>
      <c r="D21" s="39">
        <v>12</v>
      </c>
      <c r="E21" s="40"/>
    </row>
    <row r="22" spans="1:5" ht="24" customHeight="1">
      <c r="A22" s="41">
        <v>5</v>
      </c>
      <c r="B22" s="28" t="s">
        <v>467</v>
      </c>
      <c r="C22" s="8"/>
      <c r="D22" s="42">
        <v>12</v>
      </c>
      <c r="E22" s="5"/>
    </row>
    <row r="23" spans="1:5" ht="18" customHeight="1">
      <c r="A23" s="859" t="s">
        <v>468</v>
      </c>
      <c r="B23" s="43" t="s">
        <v>469</v>
      </c>
      <c r="C23" s="44" t="s">
        <v>470</v>
      </c>
      <c r="D23" s="861">
        <v>0</v>
      </c>
      <c r="E23" s="10"/>
    </row>
    <row r="24" spans="1:5" ht="18" customHeight="1">
      <c r="A24" s="860"/>
      <c r="B24" s="28" t="s">
        <v>518</v>
      </c>
      <c r="C24" s="45">
        <v>2000</v>
      </c>
      <c r="D24" s="862"/>
      <c r="E24" s="30"/>
    </row>
    <row r="25" spans="1:5" ht="18" customHeight="1">
      <c r="A25" s="854" t="s">
        <v>471</v>
      </c>
      <c r="B25" s="28" t="s">
        <v>472</v>
      </c>
      <c r="C25" s="46" t="s">
        <v>473</v>
      </c>
      <c r="D25" s="863">
        <v>0</v>
      </c>
      <c r="E25" s="5"/>
    </row>
    <row r="26" spans="1:5" ht="18" customHeight="1">
      <c r="A26" s="850"/>
      <c r="B26" s="29" t="s">
        <v>474</v>
      </c>
      <c r="C26" s="45">
        <v>2000</v>
      </c>
      <c r="D26" s="864"/>
      <c r="E26" s="30"/>
    </row>
    <row r="27" spans="1:5" ht="15.75" customHeight="1">
      <c r="A27" s="854">
        <v>8</v>
      </c>
      <c r="B27" s="28" t="s">
        <v>519</v>
      </c>
      <c r="C27" s="8"/>
      <c r="D27" s="865">
        <v>0</v>
      </c>
      <c r="E27" s="5"/>
    </row>
    <row r="28" spans="1:5" ht="15.75" customHeight="1">
      <c r="A28" s="849"/>
      <c r="B28" s="28" t="s">
        <v>475</v>
      </c>
      <c r="C28" s="8"/>
      <c r="D28" s="866"/>
      <c r="E28" s="5"/>
    </row>
    <row r="29" spans="1:5" ht="15.75" customHeight="1">
      <c r="A29" s="849"/>
      <c r="B29" s="28" t="s">
        <v>476</v>
      </c>
      <c r="C29" s="8"/>
      <c r="D29" s="866"/>
      <c r="E29" s="5"/>
    </row>
    <row r="30" spans="1:5" ht="24" customHeight="1">
      <c r="A30" s="47">
        <v>9</v>
      </c>
      <c r="B30" s="48" t="s">
        <v>520</v>
      </c>
      <c r="C30" s="48"/>
      <c r="D30" s="49">
        <f>4000*D23+4500*D25</f>
        <v>0</v>
      </c>
      <c r="E30" s="50"/>
    </row>
    <row r="31" spans="1:5" ht="24" customHeight="1">
      <c r="A31" s="41">
        <v>12</v>
      </c>
      <c r="B31" s="51" t="s">
        <v>477</v>
      </c>
      <c r="C31" s="51"/>
      <c r="D31" s="52">
        <f>-D14+D7</f>
        <v>0</v>
      </c>
      <c r="E31" s="5"/>
    </row>
    <row r="32" spans="1:5" ht="24" customHeight="1">
      <c r="A32" s="47" t="s">
        <v>478</v>
      </c>
      <c r="B32" s="48" t="s">
        <v>479</v>
      </c>
      <c r="C32" s="48"/>
      <c r="D32" s="49">
        <f>D27*2900</f>
        <v>0</v>
      </c>
      <c r="E32" s="50"/>
    </row>
    <row r="33" spans="1:5" ht="15.75" customHeight="1">
      <c r="A33" s="854">
        <v>14</v>
      </c>
      <c r="B33" s="53" t="s">
        <v>480</v>
      </c>
      <c r="C33" s="51"/>
      <c r="D33" s="867">
        <f>MAX(MIN(INT(0.35*(D31-D32)+0.99),486000),D30)</f>
        <v>0</v>
      </c>
      <c r="E33" s="5"/>
    </row>
    <row r="34" spans="1:5" ht="15.75" customHeight="1">
      <c r="A34" s="849"/>
      <c r="B34" s="2"/>
      <c r="C34" s="2"/>
      <c r="D34" s="857"/>
      <c r="E34" s="5"/>
    </row>
    <row r="35" spans="1:5" ht="15.75" customHeight="1">
      <c r="A35" s="849"/>
      <c r="B35" s="8" t="s">
        <v>481</v>
      </c>
      <c r="C35" s="8"/>
      <c r="D35" s="857"/>
      <c r="E35" s="5"/>
    </row>
    <row r="36" spans="1:5" ht="15.75" customHeight="1">
      <c r="A36" s="849"/>
      <c r="B36" s="8" t="s">
        <v>482</v>
      </c>
      <c r="C36" s="8"/>
      <c r="D36" s="857"/>
      <c r="E36" s="5"/>
    </row>
    <row r="37" spans="1:5" ht="10.5" customHeight="1">
      <c r="A37" s="859">
        <v>15</v>
      </c>
      <c r="B37" s="11"/>
      <c r="C37" s="11"/>
      <c r="D37" s="870">
        <f>INT((D33*D22/D21)+0.99)</f>
        <v>0</v>
      </c>
      <c r="E37" s="10"/>
    </row>
    <row r="38" spans="1:5" ht="15.75" customHeight="1">
      <c r="A38" s="854"/>
      <c r="B38" s="54" t="s">
        <v>525</v>
      </c>
      <c r="C38" s="2"/>
      <c r="D38" s="867"/>
      <c r="E38" s="5"/>
    </row>
    <row r="39" spans="1:5" ht="15.75" customHeight="1">
      <c r="A39" s="849"/>
      <c r="B39" s="51" t="s">
        <v>526</v>
      </c>
      <c r="C39" s="51"/>
      <c r="D39" s="857"/>
      <c r="E39" s="5"/>
    </row>
    <row r="40" spans="1:5" ht="10.5" customHeight="1">
      <c r="A40" s="850"/>
      <c r="B40" s="55"/>
      <c r="C40" s="55"/>
      <c r="D40" s="871"/>
      <c r="E40" s="30"/>
    </row>
    <row r="41" spans="1:5" ht="15.75" customHeight="1">
      <c r="A41" s="854">
        <v>16</v>
      </c>
      <c r="B41" s="56" t="s">
        <v>527</v>
      </c>
      <c r="C41" s="56"/>
      <c r="D41" s="867">
        <f>IF(D37&gt;0,INT(+D37*0.135+0.99),0)</f>
        <v>0</v>
      </c>
      <c r="E41" s="5"/>
    </row>
    <row r="42" spans="1:5" ht="15.75" customHeight="1">
      <c r="A42" s="849"/>
      <c r="B42" s="53" t="s">
        <v>483</v>
      </c>
      <c r="C42" s="53"/>
      <c r="D42" s="857"/>
      <c r="E42" s="5"/>
    </row>
    <row r="43" spans="1:5" ht="15.75" customHeight="1" thickBot="1">
      <c r="A43" s="872"/>
      <c r="B43" s="57" t="s">
        <v>484</v>
      </c>
      <c r="C43" s="58"/>
      <c r="D43" s="873"/>
      <c r="E43" s="7"/>
    </row>
    <row r="44" spans="1:5" ht="15.75" customHeight="1">
      <c r="A44" s="2"/>
      <c r="B44" s="3"/>
      <c r="C44" s="8"/>
      <c r="D44" s="2"/>
      <c r="E44" s="59" t="str">
        <f>+ZP1!E46</f>
        <v>Formulář zpracovala ASPEKT HM s.r.o., daňová a účetní kancelář, Přemyslova 20, Kralupy, tel. 0205 /721 436</v>
      </c>
    </row>
    <row r="45" spans="1:5" ht="12.75">
      <c r="A45" s="868">
        <v>2</v>
      </c>
      <c r="B45" s="869"/>
      <c r="C45" s="869"/>
      <c r="D45" s="869"/>
      <c r="E45" s="869"/>
    </row>
  </sheetData>
  <sheetProtection password="EF65" sheet="1" objects="1" scenarios="1"/>
  <mergeCells count="18">
    <mergeCell ref="A45:E45"/>
    <mergeCell ref="A37:A40"/>
    <mergeCell ref="D37:D40"/>
    <mergeCell ref="A41:A43"/>
    <mergeCell ref="D41:D43"/>
    <mergeCell ref="A27:A29"/>
    <mergeCell ref="D27:D29"/>
    <mergeCell ref="A33:A36"/>
    <mergeCell ref="D33:D36"/>
    <mergeCell ref="A23:A24"/>
    <mergeCell ref="D23:D24"/>
    <mergeCell ref="A25:A26"/>
    <mergeCell ref="D25:D26"/>
    <mergeCell ref="B5:C5"/>
    <mergeCell ref="A7:A13"/>
    <mergeCell ref="D7:D13"/>
    <mergeCell ref="A14:A20"/>
    <mergeCell ref="D14:D2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7" sqref="D7:D12"/>
    </sheetView>
  </sheetViews>
  <sheetFormatPr defaultColWidth="9.140625" defaultRowHeight="12.75"/>
  <cols>
    <col min="1" max="1" width="6.7109375" style="171" customWidth="1"/>
    <col min="2" max="2" width="23.8515625" style="171" customWidth="1"/>
    <col min="3" max="3" width="31.421875" style="171" customWidth="1"/>
    <col min="4" max="5" width="17.28125" style="171" customWidth="1"/>
    <col min="6" max="16384" width="9.140625" style="171" customWidth="1"/>
  </cols>
  <sheetData>
    <row r="1" spans="1:5" ht="27" thickBot="1">
      <c r="A1" s="1"/>
      <c r="B1" s="60" t="s">
        <v>485</v>
      </c>
      <c r="C1" s="1"/>
      <c r="D1" s="1"/>
      <c r="E1" s="1"/>
    </row>
    <row r="2" spans="1:5" ht="27" thickBot="1">
      <c r="A2" s="1"/>
      <c r="B2" s="60"/>
      <c r="C2" s="1"/>
      <c r="D2" s="15" t="s">
        <v>450</v>
      </c>
      <c r="E2" s="16">
        <f>+ZP2!E2</f>
      </c>
    </row>
    <row r="3" spans="1:5" ht="13.5" thickBot="1">
      <c r="A3" s="1"/>
      <c r="B3" s="1"/>
      <c r="C3" s="1"/>
      <c r="D3" s="1"/>
      <c r="E3" s="1"/>
    </row>
    <row r="4" spans="1:5" ht="12.75">
      <c r="A4" s="61"/>
      <c r="B4" s="62"/>
      <c r="C4" s="63"/>
      <c r="D4" s="18" t="s">
        <v>122</v>
      </c>
      <c r="E4" s="19" t="s">
        <v>451</v>
      </c>
    </row>
    <row r="5" spans="1:5" ht="12.75">
      <c r="A5" s="64" t="s">
        <v>452</v>
      </c>
      <c r="B5" s="879" t="s">
        <v>453</v>
      </c>
      <c r="C5" s="880"/>
      <c r="D5" s="21" t="s">
        <v>454</v>
      </c>
      <c r="E5" s="22" t="s">
        <v>455</v>
      </c>
    </row>
    <row r="6" spans="1:5" ht="18.75" thickBot="1">
      <c r="A6" s="65"/>
      <c r="B6" s="66"/>
      <c r="C6" s="67"/>
      <c r="D6" s="21" t="s">
        <v>456</v>
      </c>
      <c r="E6" s="25"/>
    </row>
    <row r="7" spans="1:5" ht="12.75">
      <c r="A7" s="881">
        <v>41</v>
      </c>
      <c r="B7" s="68" t="s">
        <v>528</v>
      </c>
      <c r="C7" s="69"/>
      <c r="D7" s="884">
        <v>0</v>
      </c>
      <c r="E7" s="70"/>
    </row>
    <row r="8" spans="1:5" ht="12.75">
      <c r="A8" s="882"/>
      <c r="B8" s="68" t="s">
        <v>529</v>
      </c>
      <c r="C8" s="69"/>
      <c r="D8" s="866"/>
      <c r="E8" s="5"/>
    </row>
    <row r="9" spans="1:5" ht="12.75">
      <c r="A9" s="882"/>
      <c r="B9" s="68" t="s">
        <v>530</v>
      </c>
      <c r="C9" s="69"/>
      <c r="D9" s="866"/>
      <c r="E9" s="5"/>
    </row>
    <row r="10" spans="1:5" ht="12.75">
      <c r="A10" s="882"/>
      <c r="B10" s="68" t="s">
        <v>531</v>
      </c>
      <c r="C10" s="69"/>
      <c r="D10" s="866"/>
      <c r="E10" s="5"/>
    </row>
    <row r="11" spans="1:5" ht="12.75">
      <c r="A11" s="882"/>
      <c r="B11" s="68" t="s">
        <v>486</v>
      </c>
      <c r="C11" s="69"/>
      <c r="D11" s="866"/>
      <c r="E11" s="5"/>
    </row>
    <row r="12" spans="1:5" ht="12.75">
      <c r="A12" s="883"/>
      <c r="B12" s="71" t="s">
        <v>487</v>
      </c>
      <c r="C12" s="72"/>
      <c r="D12" s="885"/>
      <c r="E12" s="35"/>
    </row>
    <row r="13" spans="1:5" ht="12.75">
      <c r="A13" s="886">
        <v>43</v>
      </c>
      <c r="B13" s="73" t="s">
        <v>488</v>
      </c>
      <c r="C13" s="74"/>
      <c r="D13" s="888">
        <f>-ZP2!D41+ZP3!D7</f>
        <v>0</v>
      </c>
      <c r="E13" s="5"/>
    </row>
    <row r="14" spans="1:5" ht="12.75">
      <c r="A14" s="882"/>
      <c r="B14" s="75" t="s">
        <v>489</v>
      </c>
      <c r="C14" s="76" t="s">
        <v>490</v>
      </c>
      <c r="D14" s="857"/>
      <c r="E14" s="5"/>
    </row>
    <row r="15" spans="1:5" ht="12.75">
      <c r="A15" s="882"/>
      <c r="B15" s="68" t="s">
        <v>491</v>
      </c>
      <c r="C15" s="69"/>
      <c r="D15" s="857"/>
      <c r="E15" s="5"/>
    </row>
    <row r="16" spans="1:5" ht="13.5" thickBot="1">
      <c r="A16" s="887"/>
      <c r="B16" s="77" t="s">
        <v>532</v>
      </c>
      <c r="C16" s="78"/>
      <c r="D16" s="873"/>
      <c r="E16" s="7"/>
    </row>
    <row r="17" spans="1:5" ht="12.75">
      <c r="A17" s="1"/>
      <c r="B17" s="1"/>
      <c r="C17" s="1"/>
      <c r="D17" s="1"/>
      <c r="E17" s="1"/>
    </row>
    <row r="18" spans="1:5" ht="26.25">
      <c r="A18" s="1"/>
      <c r="B18" s="60" t="s">
        <v>492</v>
      </c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79" t="s">
        <v>493</v>
      </c>
      <c r="B20" s="79"/>
      <c r="C20" s="1"/>
      <c r="D20" s="1"/>
      <c r="E20" s="1"/>
    </row>
    <row r="21" spans="1:5" ht="12.75">
      <c r="A21" s="79" t="s">
        <v>494</v>
      </c>
      <c r="B21" s="79"/>
      <c r="C21" s="1"/>
      <c r="D21" s="1"/>
      <c r="E21" s="1"/>
    </row>
    <row r="22" spans="1:5" ht="12.75">
      <c r="A22" s="79" t="s">
        <v>533</v>
      </c>
      <c r="B22" s="79"/>
      <c r="C22" s="1"/>
      <c r="D22" s="1"/>
      <c r="E22" s="1"/>
    </row>
    <row r="23" spans="1:5" ht="12.75">
      <c r="A23" s="79" t="s">
        <v>495</v>
      </c>
      <c r="B23" s="79"/>
      <c r="C23" s="1"/>
      <c r="D23" s="1"/>
      <c r="E23" s="1"/>
    </row>
    <row r="24" spans="1:5" ht="12.75">
      <c r="A24" s="79" t="s">
        <v>496</v>
      </c>
      <c r="B24" s="79"/>
      <c r="C24" s="1"/>
      <c r="D24" s="1"/>
      <c r="E24" s="1"/>
    </row>
    <row r="25" spans="1:5" ht="12.75">
      <c r="A25" s="79" t="s">
        <v>534</v>
      </c>
      <c r="B25" s="79"/>
      <c r="C25" s="1"/>
      <c r="D25" s="1"/>
      <c r="E25" s="1"/>
    </row>
    <row r="26" spans="1:5" ht="12.75">
      <c r="A26" s="79" t="s">
        <v>535</v>
      </c>
      <c r="B26" s="79"/>
      <c r="C26" s="1"/>
      <c r="D26" s="1"/>
      <c r="E26" s="1"/>
    </row>
    <row r="27" spans="1:5" ht="13.5" thickBot="1">
      <c r="A27" s="6"/>
      <c r="B27" s="1"/>
      <c r="C27" s="1"/>
      <c r="D27" s="1"/>
      <c r="E27" s="1"/>
    </row>
    <row r="28" spans="1:5" ht="12.75">
      <c r="A28" s="874">
        <v>51</v>
      </c>
      <c r="B28" s="80" t="s">
        <v>536</v>
      </c>
      <c r="C28" s="81"/>
      <c r="D28" s="63"/>
      <c r="E28" s="4"/>
    </row>
    <row r="29" spans="1:5" ht="12.75">
      <c r="A29" s="875"/>
      <c r="B29" s="82" t="s">
        <v>537</v>
      </c>
      <c r="C29" s="69"/>
      <c r="D29" s="83"/>
      <c r="E29" s="5"/>
    </row>
    <row r="30" spans="1:5" ht="12.75">
      <c r="A30" s="875"/>
      <c r="B30" s="84" t="s">
        <v>497</v>
      </c>
      <c r="C30" s="69"/>
      <c r="D30" s="83"/>
      <c r="E30" s="5"/>
    </row>
    <row r="31" spans="1:5" ht="12.75">
      <c r="A31" s="875"/>
      <c r="B31" s="84" t="s">
        <v>498</v>
      </c>
      <c r="C31" s="69"/>
      <c r="D31" s="83"/>
      <c r="E31" s="5"/>
    </row>
    <row r="32" spans="1:5" ht="12.75">
      <c r="A32" s="875"/>
      <c r="B32" s="84" t="s">
        <v>499</v>
      </c>
      <c r="C32" s="69"/>
      <c r="D32" s="83"/>
      <c r="E32" s="5"/>
    </row>
    <row r="33" spans="1:5" ht="12.75">
      <c r="A33" s="875"/>
      <c r="B33" s="82" t="s">
        <v>484</v>
      </c>
      <c r="C33" s="69"/>
      <c r="D33" s="85">
        <f>IF(ZP2!D27=12,0,MIN(MAX(INT((0.135*0.35*ZP2!D31)/ZP2!D21+0.99),675),5468))</f>
        <v>675</v>
      </c>
      <c r="E33" s="5"/>
    </row>
    <row r="34" spans="1:5" ht="12.75">
      <c r="A34" s="875"/>
      <c r="B34" s="82" t="s">
        <v>500</v>
      </c>
      <c r="C34" s="69"/>
      <c r="D34" s="85"/>
      <c r="E34" s="5"/>
    </row>
    <row r="35" spans="1:5" ht="12.75">
      <c r="A35" s="875"/>
      <c r="B35" s="82" t="s">
        <v>539</v>
      </c>
      <c r="C35" s="69"/>
      <c r="D35" s="83"/>
      <c r="E35" s="5"/>
    </row>
    <row r="36" spans="1:5" ht="12.75">
      <c r="A36" s="875"/>
      <c r="B36" s="82" t="s">
        <v>501</v>
      </c>
      <c r="C36" s="69"/>
      <c r="D36" s="83"/>
      <c r="E36" s="5"/>
    </row>
    <row r="37" spans="1:5" ht="12.75">
      <c r="A37" s="875"/>
      <c r="B37" s="82" t="s">
        <v>538</v>
      </c>
      <c r="C37" s="69"/>
      <c r="D37" s="83"/>
      <c r="E37" s="5"/>
    </row>
    <row r="38" spans="1:5" ht="12.75">
      <c r="A38" s="875"/>
      <c r="B38" s="86" t="s">
        <v>540</v>
      </c>
      <c r="C38" s="69"/>
      <c r="D38" s="83"/>
      <c r="E38" s="5"/>
    </row>
    <row r="39" spans="1:5" ht="12.75">
      <c r="A39" s="875"/>
      <c r="B39" s="82" t="s">
        <v>502</v>
      </c>
      <c r="C39" s="69"/>
      <c r="D39" s="83"/>
      <c r="E39" s="5"/>
    </row>
    <row r="40" spans="1:5" ht="12.75">
      <c r="A40" s="876">
        <v>52</v>
      </c>
      <c r="B40" s="87" t="s">
        <v>503</v>
      </c>
      <c r="C40" s="88"/>
      <c r="D40" s="89"/>
      <c r="E40" s="10"/>
    </row>
    <row r="41" spans="1:5" ht="12.75">
      <c r="A41" s="875"/>
      <c r="B41" s="84" t="s">
        <v>504</v>
      </c>
      <c r="C41" s="69"/>
      <c r="D41" s="83"/>
      <c r="E41" s="5"/>
    </row>
    <row r="42" spans="1:5" ht="12.75">
      <c r="A42" s="875"/>
      <c r="B42" s="90" t="s">
        <v>505</v>
      </c>
      <c r="C42" s="69"/>
      <c r="D42" s="83"/>
      <c r="E42" s="5"/>
    </row>
    <row r="43" spans="1:5" ht="12.75">
      <c r="A43" s="875"/>
      <c r="B43" s="84" t="s">
        <v>506</v>
      </c>
      <c r="C43" s="69"/>
      <c r="D43" s="85">
        <f>+MAX(INT(IF(ZP2!D27=12,(0.135*0.35*((ZP2!D31-(2900*ZP2!D21))/ZP2!D21)),0)+0.99),0)</f>
        <v>0</v>
      </c>
      <c r="E43" s="5"/>
    </row>
    <row r="44" spans="1:5" ht="12.75">
      <c r="A44" s="875"/>
      <c r="B44" s="82" t="s">
        <v>484</v>
      </c>
      <c r="C44" s="69"/>
      <c r="D44" s="83"/>
      <c r="E44" s="5"/>
    </row>
    <row r="45" spans="1:5" ht="12.75">
      <c r="A45" s="875"/>
      <c r="B45" s="82" t="s">
        <v>507</v>
      </c>
      <c r="C45" s="69"/>
      <c r="D45" s="83"/>
      <c r="E45" s="5"/>
    </row>
    <row r="46" spans="1:5" ht="13.5" thickBot="1">
      <c r="A46" s="877"/>
      <c r="B46" s="91" t="s">
        <v>502</v>
      </c>
      <c r="C46" s="78"/>
      <c r="D46" s="92"/>
      <c r="E46" s="7"/>
    </row>
    <row r="47" spans="1:5" ht="12.75">
      <c r="A47" s="93" t="s">
        <v>541</v>
      </c>
      <c r="B47" s="8"/>
      <c r="C47" s="2"/>
      <c r="D47" s="94"/>
      <c r="E47" s="2"/>
    </row>
    <row r="48" spans="1:5" ht="12.75">
      <c r="A48" s="93" t="s">
        <v>542</v>
      </c>
      <c r="B48" s="8"/>
      <c r="C48" s="2"/>
      <c r="D48" s="94"/>
      <c r="E48" s="2"/>
    </row>
    <row r="49" spans="1:5" ht="12.75">
      <c r="A49" s="93" t="s">
        <v>543</v>
      </c>
      <c r="B49" s="8"/>
      <c r="C49" s="2"/>
      <c r="D49" s="94"/>
      <c r="E49" s="2"/>
    </row>
    <row r="50" spans="1:5" ht="12.75">
      <c r="A50" s="93" t="s">
        <v>544</v>
      </c>
      <c r="B50" s="8"/>
      <c r="C50" s="2"/>
      <c r="D50" s="94"/>
      <c r="E50" s="2"/>
    </row>
    <row r="51" spans="1:5" ht="12.75">
      <c r="A51" s="95"/>
      <c r="B51" s="1"/>
      <c r="C51" s="1"/>
      <c r="D51" s="1"/>
      <c r="E51" s="96" t="str">
        <f>+ZP2!E44</f>
        <v>Formulář zpracovala ASPEKT HM s.r.o., daňová a účetní kancelář, Přemyslova 20, Kralupy, tel. 0205 /721 436</v>
      </c>
    </row>
    <row r="52" spans="1:5" ht="12.75">
      <c r="A52" s="878">
        <v>3</v>
      </c>
      <c r="B52" s="869"/>
      <c r="C52" s="869"/>
      <c r="D52" s="869"/>
      <c r="E52" s="869"/>
    </row>
  </sheetData>
  <sheetProtection password="EF65" sheet="1" objects="1" scenarios="1"/>
  <mergeCells count="8">
    <mergeCell ref="A28:A39"/>
    <mergeCell ref="A40:A46"/>
    <mergeCell ref="A52:E52"/>
    <mergeCell ref="B5:C5"/>
    <mergeCell ref="A7:A12"/>
    <mergeCell ref="D7:D12"/>
    <mergeCell ref="A13:A16"/>
    <mergeCell ref="D13:D1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3" sqref="B3"/>
    </sheetView>
  </sheetViews>
  <sheetFormatPr defaultColWidth="9.140625" defaultRowHeight="12.75"/>
  <cols>
    <col min="1" max="4" width="24.00390625" style="97" customWidth="1"/>
    <col min="5" max="5" width="10.00390625" style="110" customWidth="1"/>
    <col min="6" max="27" width="9.140625" style="110" customWidth="1"/>
    <col min="28" max="16384" width="9.140625" style="97" customWidth="1"/>
  </cols>
  <sheetData>
    <row r="1" spans="1:6" ht="18" customHeight="1">
      <c r="A1" s="539" t="s">
        <v>630</v>
      </c>
      <c r="B1" s="1"/>
      <c r="C1" s="1"/>
      <c r="D1" s="1"/>
      <c r="E1" s="537"/>
      <c r="F1" s="537"/>
    </row>
    <row r="2" spans="1:6" ht="18" customHeight="1">
      <c r="A2" s="1"/>
      <c r="B2" s="1"/>
      <c r="C2" s="1"/>
      <c r="D2" s="1"/>
      <c r="E2" s="537"/>
      <c r="F2" s="537"/>
    </row>
    <row r="3" spans="1:6" ht="18" customHeight="1">
      <c r="A3" s="1" t="s">
        <v>631</v>
      </c>
      <c r="B3" s="540" t="str">
        <f>+SP1!B22</f>
        <v>  </v>
      </c>
      <c r="C3" s="541"/>
      <c r="F3" s="537"/>
    </row>
    <row r="4" spans="1:6" ht="18" customHeight="1">
      <c r="A4" s="1"/>
      <c r="B4" s="1"/>
      <c r="C4" s="1"/>
      <c r="F4" s="537"/>
    </row>
    <row r="5" spans="1:6" ht="18" customHeight="1">
      <c r="A5" s="1" t="s">
        <v>632</v>
      </c>
      <c r="B5" s="1">
        <f>+'DP7'!C55</f>
        <v>0</v>
      </c>
      <c r="C5" s="1"/>
      <c r="D5" s="1"/>
      <c r="E5" s="537"/>
      <c r="F5" s="537"/>
    </row>
    <row r="6" spans="1:6" ht="18" customHeight="1">
      <c r="A6" s="1" t="s">
        <v>633</v>
      </c>
      <c r="B6" s="1">
        <f>+'DP8'!D11+'DP8'!D13</f>
        <v>0</v>
      </c>
      <c r="C6" s="1"/>
      <c r="D6" s="1"/>
      <c r="E6" s="537"/>
      <c r="F6" s="537"/>
    </row>
    <row r="7" spans="1:6" ht="18" customHeight="1" thickBot="1">
      <c r="A7" s="1"/>
      <c r="B7" s="542"/>
      <c r="C7" s="1"/>
      <c r="D7" s="1"/>
      <c r="E7" s="537"/>
      <c r="F7" s="537"/>
    </row>
    <row r="8" spans="1:6" ht="18" customHeight="1">
      <c r="A8" s="543" t="s">
        <v>634</v>
      </c>
      <c r="B8" s="544" t="s">
        <v>635</v>
      </c>
      <c r="C8" s="544" t="s">
        <v>636</v>
      </c>
      <c r="D8" s="545" t="s">
        <v>637</v>
      </c>
      <c r="E8" s="538"/>
      <c r="F8" s="537"/>
    </row>
    <row r="9" spans="1:6" ht="18" customHeight="1" thickBot="1">
      <c r="A9" s="546"/>
      <c r="B9" s="547" t="s">
        <v>638</v>
      </c>
      <c r="C9" s="547" t="s">
        <v>639</v>
      </c>
      <c r="D9" s="548" t="s">
        <v>639</v>
      </c>
      <c r="E9" s="537"/>
      <c r="F9" s="537"/>
    </row>
    <row r="10" spans="1:6" ht="18" customHeight="1">
      <c r="A10" s="549"/>
      <c r="B10" s="550"/>
      <c r="C10" s="550"/>
      <c r="D10" s="551"/>
      <c r="F10" s="537"/>
    </row>
    <row r="11" spans="1:6" ht="18" customHeight="1">
      <c r="A11" s="552">
        <v>36981</v>
      </c>
      <c r="B11" s="245">
        <f>B5-B6</f>
        <v>0</v>
      </c>
      <c r="C11" s="245">
        <v>0</v>
      </c>
      <c r="D11" s="553">
        <v>0</v>
      </c>
      <c r="F11" s="537"/>
    </row>
    <row r="12" spans="1:6" ht="30.75" customHeight="1">
      <c r="A12" s="554" t="s">
        <v>640</v>
      </c>
      <c r="B12" s="245">
        <v>0</v>
      </c>
      <c r="C12" s="245">
        <v>0</v>
      </c>
      <c r="D12" s="553">
        <f>-ZP3!D13</f>
        <v>0</v>
      </c>
      <c r="F12" s="537"/>
    </row>
    <row r="13" spans="1:6" ht="18" customHeight="1">
      <c r="A13" s="552">
        <f>8+A11</f>
        <v>36989</v>
      </c>
      <c r="B13" s="245">
        <v>0</v>
      </c>
      <c r="C13" s="245">
        <f>+SP3!G25</f>
        <v>562</v>
      </c>
      <c r="D13" s="553">
        <f>+ZP3!D33+ZP3!D43</f>
        <v>675</v>
      </c>
      <c r="F13" s="537"/>
    </row>
    <row r="14" spans="1:6" ht="18" customHeight="1">
      <c r="A14" s="552">
        <f>22+A13</f>
        <v>37011</v>
      </c>
      <c r="B14" s="245">
        <v>0</v>
      </c>
      <c r="C14" s="245">
        <f>+SP3!G8+SP3!G7</f>
        <v>5595</v>
      </c>
      <c r="D14" s="553">
        <v>0</v>
      </c>
      <c r="F14" s="537"/>
    </row>
    <row r="15" spans="1:6" ht="18" customHeight="1">
      <c r="A15" s="552">
        <f>+A14+8</f>
        <v>37019</v>
      </c>
      <c r="B15" s="245">
        <v>0</v>
      </c>
      <c r="C15" s="245">
        <f>C13</f>
        <v>562</v>
      </c>
      <c r="D15" s="553">
        <f>D13</f>
        <v>675</v>
      </c>
      <c r="F15" s="537"/>
    </row>
    <row r="16" spans="1:6" ht="18" customHeight="1">
      <c r="A16" s="552">
        <f>31+A15</f>
        <v>37050</v>
      </c>
      <c r="B16" s="245">
        <v>0</v>
      </c>
      <c r="C16" s="245">
        <f>C15</f>
        <v>562</v>
      </c>
      <c r="D16" s="553">
        <f>D15</f>
        <v>675</v>
      </c>
      <c r="F16" s="537"/>
    </row>
    <row r="17" spans="1:4" ht="18" customHeight="1">
      <c r="A17" s="552">
        <f>8+A16-1</f>
        <v>37057</v>
      </c>
      <c r="B17" s="245">
        <f>+IF('DP6'!C18&lt;'DP2'!H45*2,0,+IF(0.15*'DP6'!C18&lt;'DP2'!H45,0.5*(IF($B$5&gt;150000,INT($B$5/4/100+0.99)*100,0)+IF($B$5&gt;30000,INT($B$5*0.4/100+0.99)*100,0)*IF($B$5&lt;150000,1,0)),(IF($B$5&gt;150000,INT($B$5/4/100+0.99)*100,0)+IF($B$5&gt;30000,INT($B$5*0.4/100+0.99)*100,0)*IF($B$5&lt;150000,1,0))))</f>
        <v>0</v>
      </c>
      <c r="C17" s="245">
        <v>0</v>
      </c>
      <c r="D17" s="553">
        <v>0</v>
      </c>
    </row>
    <row r="18" spans="1:4" ht="18" customHeight="1">
      <c r="A18" s="552">
        <f>23+A17</f>
        <v>37080</v>
      </c>
      <c r="B18" s="245">
        <v>0</v>
      </c>
      <c r="C18" s="245">
        <f>C16</f>
        <v>562</v>
      </c>
      <c r="D18" s="553">
        <f>D16</f>
        <v>675</v>
      </c>
    </row>
    <row r="19" spans="1:4" ht="19.5" customHeight="1">
      <c r="A19" s="552">
        <f>31+A18</f>
        <v>37111</v>
      </c>
      <c r="B19" s="245">
        <v>0</v>
      </c>
      <c r="C19" s="245">
        <f>C18</f>
        <v>562</v>
      </c>
      <c r="D19" s="553">
        <f>D18</f>
        <v>675</v>
      </c>
    </row>
    <row r="20" spans="1:4" ht="18" customHeight="1">
      <c r="A20" s="552">
        <f>31+A19</f>
        <v>37142</v>
      </c>
      <c r="B20" s="245">
        <v>0</v>
      </c>
      <c r="C20" s="245">
        <f>C19</f>
        <v>562</v>
      </c>
      <c r="D20" s="553">
        <f>D19</f>
        <v>675</v>
      </c>
    </row>
    <row r="21" spans="1:4" ht="18" customHeight="1">
      <c r="A21" s="552">
        <f>7+A20</f>
        <v>37149</v>
      </c>
      <c r="B21" s="245">
        <f>+IF('DP6'!C18&lt;'DP2'!H45*2,0,+IF(0.15*'DP6'!C18&lt;'DP2'!H45,0.5*(IF($B$5&gt;150000,INT($B$5/4/100+0.99)*100,0)),(IF($B$5&gt;150000,INT($B$5/4/100+0.99)*100,0))))</f>
        <v>0</v>
      </c>
      <c r="C21" s="245">
        <v>0</v>
      </c>
      <c r="D21" s="553">
        <v>0</v>
      </c>
    </row>
    <row r="22" spans="1:4" ht="18" customHeight="1">
      <c r="A22" s="552">
        <f>23+A21</f>
        <v>37172</v>
      </c>
      <c r="B22" s="245">
        <v>0</v>
      </c>
      <c r="C22" s="245">
        <f>C20</f>
        <v>562</v>
      </c>
      <c r="D22" s="553">
        <f>D20</f>
        <v>675</v>
      </c>
    </row>
    <row r="23" spans="1:4" ht="18" customHeight="1">
      <c r="A23" s="552">
        <f>31+A22</f>
        <v>37203</v>
      </c>
      <c r="B23" s="245">
        <v>0</v>
      </c>
      <c r="C23" s="245">
        <f>C22</f>
        <v>562</v>
      </c>
      <c r="D23" s="553">
        <f>D22</f>
        <v>675</v>
      </c>
    </row>
    <row r="24" spans="1:4" ht="18" customHeight="1">
      <c r="A24" s="552">
        <f>30+A23</f>
        <v>37233</v>
      </c>
      <c r="B24" s="245">
        <v>0</v>
      </c>
      <c r="C24" s="245">
        <f>C23</f>
        <v>562</v>
      </c>
      <c r="D24" s="553">
        <f>D23</f>
        <v>675</v>
      </c>
    </row>
    <row r="25" spans="1:4" ht="18" customHeight="1">
      <c r="A25" s="552">
        <f>22+A24+1-16</f>
        <v>37240</v>
      </c>
      <c r="B25" s="245">
        <f>+IF('DP6'!C18&lt;'DP2'!H45*2,0,+IF(0.15*'DP6'!C18&lt;'DP2'!H45,0.5*(IF($B$5&gt;150000,INT($B$5/4/100+0.99)*100,0)+IF($B$5&gt;30000,INT($B$5*0.4/100+0.99)*100,0)*IF($B$5&lt;150000,1,0)),(IF($B$5&gt;150000,INT($B$5/4/100+0.99)*100,0)+IF($B$5&gt;30000,INT($B$5*0.4/100+0.99)*100,0)*IF($B$5&lt;150000,1,0))))</f>
        <v>0</v>
      </c>
      <c r="C25" s="245">
        <v>0</v>
      </c>
      <c r="D25" s="553">
        <v>0</v>
      </c>
    </row>
    <row r="26" spans="1:4" ht="18" customHeight="1">
      <c r="A26" s="555">
        <f>24+A25</f>
        <v>37264</v>
      </c>
      <c r="B26" s="556">
        <v>0</v>
      </c>
      <c r="C26" s="245">
        <f>C24</f>
        <v>562</v>
      </c>
      <c r="D26" s="553">
        <f>D24</f>
        <v>675</v>
      </c>
    </row>
    <row r="27" spans="1:4" ht="18" customHeight="1">
      <c r="A27" s="555">
        <f>31+A26</f>
        <v>37295</v>
      </c>
      <c r="B27" s="556">
        <v>0</v>
      </c>
      <c r="C27" s="245">
        <f>C26</f>
        <v>562</v>
      </c>
      <c r="D27" s="553">
        <f>D26</f>
        <v>675</v>
      </c>
    </row>
    <row r="28" spans="1:4" ht="18" customHeight="1">
      <c r="A28" s="555">
        <f>28+A27</f>
        <v>37323</v>
      </c>
      <c r="B28" s="556">
        <v>0</v>
      </c>
      <c r="C28" s="245">
        <f>C27</f>
        <v>562</v>
      </c>
      <c r="D28" s="553">
        <f>D27</f>
        <v>675</v>
      </c>
    </row>
    <row r="29" spans="1:4" ht="18" customHeight="1" thickBot="1">
      <c r="A29" s="557">
        <f>7+A28</f>
        <v>37330</v>
      </c>
      <c r="B29" s="200">
        <f>+IF('DP6'!C18&lt;'DP2'!H45*2,0,+IF(0.15*'DP6'!C18&lt;'DP2'!H45,0.5*(IF($B$5&gt;150000,INT($B$5/4/100+0.99)*100,0)),(IF($B$5&gt;150000,INT($B$5/4/100+0.99)*100,0))))</f>
        <v>0</v>
      </c>
      <c r="C29" s="200">
        <v>0</v>
      </c>
      <c r="D29" s="201">
        <v>0</v>
      </c>
    </row>
    <row r="30" spans="1:4" ht="12.75">
      <c r="A30" s="558"/>
      <c r="B30" s="110"/>
      <c r="C30" s="110"/>
      <c r="D30" s="110"/>
    </row>
    <row r="31" spans="1:4" ht="12.75">
      <c r="A31" s="558"/>
      <c r="B31" s="110"/>
      <c r="C31" s="110"/>
      <c r="D31" s="110"/>
    </row>
    <row r="32" spans="1:4" ht="12.75">
      <c r="A32" s="558"/>
      <c r="B32" s="110"/>
      <c r="C32" s="110"/>
      <c r="D32" s="110"/>
    </row>
    <row r="33" s="110" customFormat="1" ht="12.75"/>
    <row r="34" s="110" customFormat="1" ht="12.75"/>
    <row r="35" s="110" customFormat="1" ht="12.75"/>
    <row r="36" s="110" customFormat="1" ht="12.75"/>
    <row r="37" s="110" customFormat="1" ht="12.75"/>
    <row r="38" s="110" customFormat="1" ht="12.75"/>
    <row r="39" s="110" customFormat="1" ht="12.75"/>
    <row r="40" s="110" customFormat="1" ht="12.75"/>
    <row r="41" s="110" customFormat="1" ht="12.75"/>
    <row r="42" s="110" customFormat="1" ht="12.75"/>
    <row r="43" s="110" customFormat="1" ht="12.75"/>
    <row r="44" s="110" customFormat="1" ht="12.75"/>
    <row r="45" s="110" customFormat="1" ht="12.75"/>
    <row r="46" s="110" customFormat="1" ht="12.75"/>
    <row r="47" s="110" customFormat="1" ht="12.75"/>
    <row r="48" s="110" customFormat="1" ht="12.75"/>
    <row r="49" s="110" customFormat="1" ht="12.75"/>
    <row r="50" s="110" customFormat="1" ht="12.75"/>
    <row r="51" s="110" customFormat="1" ht="12.75"/>
    <row r="52" s="110" customFormat="1" ht="12.75"/>
    <row r="53" s="110" customFormat="1" ht="12.75"/>
    <row r="54" s="110" customFormat="1" ht="12.75"/>
    <row r="55" s="110" customFormat="1" ht="12.75"/>
    <row r="56" s="110" customFormat="1" ht="12.75"/>
    <row r="57" s="110" customFormat="1" ht="12.75"/>
    <row r="58" s="110" customFormat="1" ht="12.75"/>
    <row r="59" s="110" customFormat="1" ht="12.75"/>
    <row r="60" s="110" customFormat="1" ht="12.75"/>
    <row r="61" s="110" customFormat="1" ht="12.75"/>
    <row r="62" s="110" customFormat="1" ht="12.75"/>
    <row r="63" s="110" customFormat="1" ht="12.75"/>
    <row r="64" s="110" customFormat="1" ht="12.75"/>
    <row r="65" s="110" customFormat="1" ht="12.75"/>
    <row r="66" s="110" customFormat="1" ht="12.75"/>
    <row r="67" s="110" customFormat="1" ht="12.75"/>
    <row r="68" s="110" customFormat="1" ht="12.75"/>
    <row r="69" s="110" customFormat="1" ht="12.75"/>
    <row r="70" s="110" customFormat="1" ht="12.75"/>
    <row r="71" s="110" customFormat="1" ht="12.75"/>
    <row r="72" s="110" customFormat="1" ht="12.75"/>
    <row r="73" s="110" customFormat="1" ht="12.75"/>
    <row r="74" s="110" customFormat="1" ht="12.75"/>
    <row r="75" s="110" customFormat="1" ht="12.75"/>
    <row r="76" s="110" customFormat="1" ht="12.75"/>
    <row r="77" s="110" customFormat="1" ht="12.75"/>
    <row r="78" s="110" customFormat="1" ht="12.75"/>
    <row r="79" s="110" customFormat="1" ht="12.75"/>
    <row r="80" s="110" customFormat="1" ht="12.75"/>
    <row r="81" s="110" customFormat="1" ht="12.75"/>
    <row r="82" s="110" customFormat="1" ht="12.75"/>
    <row r="83" s="110" customFormat="1" ht="12.75"/>
    <row r="84" s="110" customFormat="1" ht="12.75"/>
    <row r="85" s="110" customFormat="1" ht="12.75"/>
    <row r="86" s="110" customFormat="1" ht="12.75"/>
    <row r="87" s="110" customFormat="1" ht="12.75"/>
    <row r="88" s="110" customFormat="1" ht="12.75"/>
    <row r="89" s="110" customFormat="1" ht="12.75"/>
    <row r="90" s="110" customFormat="1" ht="12.75"/>
    <row r="91" s="110" customFormat="1" ht="12.75"/>
    <row r="92" s="110" customFormat="1" ht="12.75"/>
    <row r="93" s="110" customFormat="1" ht="12.75"/>
    <row r="94" s="110" customFormat="1" ht="12.75"/>
    <row r="95" s="110" customFormat="1" ht="12.75"/>
    <row r="96" s="110" customFormat="1" ht="12.75"/>
    <row r="97" s="110" customFormat="1" ht="12.75"/>
    <row r="98" s="110" customFormat="1" ht="12.75"/>
    <row r="99" s="110" customFormat="1" ht="12.75"/>
    <row r="100" s="110" customFormat="1" ht="12.75"/>
    <row r="101" s="110" customFormat="1" ht="12.75"/>
    <row r="102" s="110" customFormat="1" ht="12.75"/>
    <row r="103" s="110" customFormat="1" ht="12.75"/>
    <row r="104" s="110" customFormat="1" ht="12.75"/>
    <row r="105" s="110" customFormat="1" ht="12.75"/>
    <row r="106" s="110" customFormat="1" ht="12.75"/>
    <row r="107" s="110" customFormat="1" ht="12.75"/>
    <row r="108" s="110" customFormat="1" ht="12.75"/>
    <row r="109" s="110" customFormat="1" ht="12.75"/>
    <row r="110" s="110" customFormat="1" ht="12.75"/>
    <row r="111" s="110" customFormat="1" ht="12.75"/>
    <row r="112" s="110" customFormat="1" ht="12.75"/>
    <row r="113" s="110" customFormat="1" ht="12.75"/>
    <row r="114" s="110" customFormat="1" ht="12.75"/>
    <row r="115" s="110" customFormat="1" ht="12.75"/>
    <row r="116" s="110" customFormat="1" ht="12.75"/>
    <row r="117" s="110" customFormat="1" ht="12.75"/>
    <row r="118" s="110" customFormat="1" ht="12.75"/>
    <row r="119" s="110" customFormat="1" ht="12.75"/>
    <row r="120" s="110" customFormat="1" ht="12.75"/>
    <row r="121" s="110" customFormat="1" ht="12.75"/>
    <row r="122" s="110" customFormat="1" ht="12.75"/>
    <row r="123" s="110" customFormat="1" ht="12.75"/>
    <row r="124" s="110" customFormat="1" ht="12.75"/>
    <row r="125" s="110" customFormat="1" ht="12.75"/>
    <row r="126" s="110" customFormat="1" ht="12.75"/>
    <row r="127" s="110" customFormat="1" ht="12.75"/>
    <row r="128" s="110" customFormat="1" ht="12.75"/>
    <row r="129" s="110" customFormat="1" ht="12.75"/>
    <row r="130" s="110" customFormat="1" ht="12.75"/>
    <row r="131" s="110" customFormat="1" ht="12.75"/>
    <row r="132" s="110" customFormat="1" ht="12.75"/>
    <row r="133" s="110" customFormat="1" ht="12.75"/>
    <row r="134" s="110" customFormat="1" ht="12.75"/>
    <row r="135" s="110" customFormat="1" ht="12.75"/>
    <row r="136" s="110" customFormat="1" ht="12.75"/>
    <row r="137" s="110" customFormat="1" ht="12.75"/>
    <row r="138" s="110" customFormat="1" ht="12.75"/>
    <row r="139" s="110" customFormat="1" ht="12.75"/>
    <row r="140" s="110" customFormat="1" ht="12.75"/>
    <row r="141" s="110" customFormat="1" ht="12.75"/>
    <row r="142" s="110" customFormat="1" ht="12.75"/>
    <row r="143" s="110" customFormat="1" ht="12.75"/>
    <row r="144" s="110" customFormat="1" ht="12.75"/>
    <row r="145" s="110" customFormat="1" ht="12.75"/>
    <row r="146" s="110" customFormat="1" ht="12.75"/>
    <row r="147" s="110" customFormat="1" ht="12.75"/>
    <row r="148" s="110" customFormat="1" ht="12.75"/>
    <row r="149" s="110" customFormat="1" ht="12.75"/>
    <row r="150" s="110" customFormat="1" ht="12.75"/>
    <row r="151" s="110" customFormat="1" ht="12.75"/>
    <row r="152" s="110" customFormat="1" ht="12.75"/>
    <row r="153" s="110" customFormat="1" ht="12.75"/>
    <row r="154" s="110" customFormat="1" ht="12.75"/>
    <row r="155" s="110" customFormat="1" ht="12.75"/>
    <row r="156" s="110" customFormat="1" ht="12.75"/>
    <row r="157" s="110" customFormat="1" ht="12.75"/>
    <row r="158" s="110" customFormat="1" ht="12.75"/>
    <row r="159" s="110" customFormat="1" ht="12.75"/>
    <row r="160" s="110" customFormat="1" ht="12.75"/>
    <row r="161" s="110" customFormat="1" ht="12.75"/>
    <row r="162" s="110" customFormat="1" ht="12.75"/>
  </sheetData>
  <sheetProtection password="EF65" sheet="1" objects="1" scenarios="1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8"/>
  <sheetViews>
    <sheetView showOutlineSymbols="0" workbookViewId="0" topLeftCell="A1">
      <selection activeCell="I3" sqref="I3:J3"/>
    </sheetView>
  </sheetViews>
  <sheetFormatPr defaultColWidth="9.140625" defaultRowHeight="12.75"/>
  <cols>
    <col min="1" max="1" width="4.28125" style="1" customWidth="1"/>
    <col min="2" max="2" width="12.421875" style="1" customWidth="1"/>
    <col min="3" max="3" width="9.140625" style="97" customWidth="1"/>
    <col min="4" max="4" width="10.57421875" style="97" customWidth="1"/>
    <col min="5" max="5" width="7.7109375" style="1" customWidth="1"/>
    <col min="6" max="6" width="10.140625" style="1" customWidth="1"/>
    <col min="7" max="7" width="11.57421875" style="97" customWidth="1"/>
    <col min="8" max="8" width="9.7109375" style="1" customWidth="1"/>
    <col min="9" max="9" width="11.7109375" style="1" customWidth="1"/>
    <col min="10" max="10" width="9.28125" style="1" customWidth="1"/>
    <col min="11" max="16384" width="9.140625" style="97" customWidth="1"/>
  </cols>
  <sheetData>
    <row r="1" spans="1:10" ht="12.75">
      <c r="A1" s="584" t="s">
        <v>19</v>
      </c>
      <c r="B1" s="587"/>
      <c r="C1" s="587"/>
      <c r="D1" s="587"/>
      <c r="E1" s="587"/>
      <c r="F1" s="587"/>
      <c r="G1" s="587"/>
      <c r="H1" s="587"/>
      <c r="I1" s="587"/>
      <c r="J1" s="587"/>
    </row>
    <row r="2" spans="1:10" ht="13.5" thickBot="1">
      <c r="A2" s="624" t="s">
        <v>26</v>
      </c>
      <c r="B2" s="625"/>
      <c r="C2" s="625"/>
      <c r="D2" s="625"/>
      <c r="E2" s="625"/>
      <c r="F2" s="625"/>
      <c r="G2" s="625"/>
      <c r="H2" s="625"/>
      <c r="I2" s="625"/>
      <c r="J2" s="625"/>
    </row>
    <row r="3" spans="1:10" ht="12.75">
      <c r="A3" s="322" t="s">
        <v>20</v>
      </c>
      <c r="B3" s="323"/>
      <c r="C3" s="323"/>
      <c r="D3" s="323"/>
      <c r="E3" s="323"/>
      <c r="F3" s="323"/>
      <c r="G3" s="324"/>
      <c r="H3" s="324" t="s">
        <v>373</v>
      </c>
      <c r="I3" s="598" t="s">
        <v>48</v>
      </c>
      <c r="J3" s="599"/>
    </row>
    <row r="4" spans="1:10" ht="13.5" thickBot="1">
      <c r="A4" s="325" t="s">
        <v>21</v>
      </c>
      <c r="B4" s="326"/>
      <c r="C4" s="326"/>
      <c r="D4" s="326"/>
      <c r="E4" s="326"/>
      <c r="F4" s="326"/>
      <c r="G4" s="327"/>
      <c r="H4" s="327" t="s">
        <v>47</v>
      </c>
      <c r="I4" s="600">
        <v>0</v>
      </c>
      <c r="J4" s="601"/>
    </row>
    <row r="5" spans="1:10" ht="9.75" customHeight="1" thickBot="1">
      <c r="A5" s="268"/>
      <c r="B5" s="268"/>
      <c r="C5" s="268"/>
      <c r="D5" s="268"/>
      <c r="E5" s="268"/>
      <c r="F5" s="268"/>
      <c r="G5" s="268"/>
      <c r="H5" s="268"/>
      <c r="I5" s="268"/>
      <c r="J5" s="268"/>
    </row>
    <row r="6" spans="1:10" ht="12.75">
      <c r="A6" s="328" t="s">
        <v>291</v>
      </c>
      <c r="B6" s="329"/>
      <c r="C6" s="329"/>
      <c r="D6" s="329"/>
      <c r="E6" s="329"/>
      <c r="F6" s="329"/>
      <c r="G6" s="330"/>
      <c r="H6" s="331"/>
      <c r="I6" s="330"/>
      <c r="J6" s="332"/>
    </row>
    <row r="7" spans="1:10" ht="12.75">
      <c r="A7" s="333" t="s">
        <v>374</v>
      </c>
      <c r="B7" s="274"/>
      <c r="C7" s="274"/>
      <c r="D7" s="274"/>
      <c r="E7" s="274"/>
      <c r="F7" s="274"/>
      <c r="G7" s="334" t="s">
        <v>42</v>
      </c>
      <c r="H7" s="305" t="s">
        <v>48</v>
      </c>
      <c r="I7" s="335" t="s">
        <v>52</v>
      </c>
      <c r="J7" s="306">
        <v>0</v>
      </c>
    </row>
    <row r="8" spans="1:10" ht="12.75">
      <c r="A8" s="333" t="s">
        <v>375</v>
      </c>
      <c r="B8" s="274"/>
      <c r="C8" s="274"/>
      <c r="D8" s="274"/>
      <c r="E8" s="274"/>
      <c r="F8" s="274"/>
      <c r="G8" s="334" t="s">
        <v>42</v>
      </c>
      <c r="H8" s="305" t="s">
        <v>48</v>
      </c>
      <c r="I8" s="335" t="s">
        <v>52</v>
      </c>
      <c r="J8" s="306">
        <v>0</v>
      </c>
    </row>
    <row r="9" spans="1:10" ht="12.75">
      <c r="A9" s="333" t="s">
        <v>22</v>
      </c>
      <c r="B9" s="274"/>
      <c r="C9" s="274"/>
      <c r="D9" s="274"/>
      <c r="E9" s="274"/>
      <c r="F9" s="274"/>
      <c r="G9" s="334" t="s">
        <v>42</v>
      </c>
      <c r="H9" s="305" t="s">
        <v>48</v>
      </c>
      <c r="I9" s="335" t="s">
        <v>52</v>
      </c>
      <c r="J9" s="306">
        <v>0</v>
      </c>
    </row>
    <row r="10" spans="1:10" ht="12.75">
      <c r="A10" s="336" t="s">
        <v>23</v>
      </c>
      <c r="B10" s="281"/>
      <c r="C10" s="281"/>
      <c r="D10" s="281"/>
      <c r="E10" s="281"/>
      <c r="F10" s="281"/>
      <c r="G10" s="281"/>
      <c r="H10" s="603" t="s">
        <v>48</v>
      </c>
      <c r="I10" s="283"/>
      <c r="J10" s="605">
        <v>0</v>
      </c>
    </row>
    <row r="11" spans="1:10" ht="13.5" thickBot="1">
      <c r="A11" s="337" t="s">
        <v>24</v>
      </c>
      <c r="B11" s="338"/>
      <c r="C11" s="338"/>
      <c r="D11" s="338"/>
      <c r="E11" s="338"/>
      <c r="F11" s="338"/>
      <c r="G11" s="339" t="s">
        <v>42</v>
      </c>
      <c r="H11" s="604"/>
      <c r="I11" s="340" t="s">
        <v>52</v>
      </c>
      <c r="J11" s="606"/>
    </row>
    <row r="12" spans="1:10" ht="9.75" customHeight="1">
      <c r="A12" s="268"/>
      <c r="B12" s="268"/>
      <c r="C12" s="269"/>
      <c r="D12" s="269"/>
      <c r="E12" s="268"/>
      <c r="F12" s="268"/>
      <c r="G12" s="269"/>
      <c r="H12" s="268"/>
      <c r="I12" s="268"/>
      <c r="J12" s="268"/>
    </row>
    <row r="13" spans="1:10" ht="13.5" thickBot="1">
      <c r="A13" s="288" t="s">
        <v>292</v>
      </c>
      <c r="B13" s="268"/>
      <c r="C13" s="269"/>
      <c r="D13" s="269"/>
      <c r="E13" s="268"/>
      <c r="F13" s="268"/>
      <c r="G13" s="269"/>
      <c r="H13" s="268"/>
      <c r="I13" s="268"/>
      <c r="J13" s="268"/>
    </row>
    <row r="14" spans="1:10" ht="17.25" customHeight="1">
      <c r="A14" s="328" t="s">
        <v>55</v>
      </c>
      <c r="B14" s="329"/>
      <c r="C14" s="598"/>
      <c r="D14" s="571"/>
      <c r="E14" s="571"/>
      <c r="F14" s="572"/>
      <c r="G14" s="329"/>
      <c r="H14" s="341" t="s">
        <v>83</v>
      </c>
      <c r="I14" s="598"/>
      <c r="J14" s="602"/>
    </row>
    <row r="15" spans="1:10" ht="12.75">
      <c r="A15" s="346" t="s">
        <v>329</v>
      </c>
      <c r="B15" s="277"/>
      <c r="C15" s="277"/>
      <c r="D15" s="277"/>
      <c r="E15" s="277"/>
      <c r="F15" s="277"/>
      <c r="G15" s="277"/>
      <c r="H15" s="342"/>
      <c r="I15" s="607" t="s">
        <v>53</v>
      </c>
      <c r="J15" s="608"/>
    </row>
    <row r="16" spans="1:10" ht="12.75">
      <c r="A16" s="347" t="s">
        <v>328</v>
      </c>
      <c r="B16" s="343"/>
      <c r="C16" s="343"/>
      <c r="D16" s="343"/>
      <c r="E16" s="343"/>
      <c r="F16" s="343"/>
      <c r="G16" s="343"/>
      <c r="H16" s="271" t="s">
        <v>42</v>
      </c>
      <c r="I16" s="609"/>
      <c r="J16" s="610"/>
    </row>
    <row r="17" spans="1:10" ht="12.75">
      <c r="A17" s="336" t="s">
        <v>302</v>
      </c>
      <c r="B17" s="344"/>
      <c r="C17" s="344"/>
      <c r="D17" s="344"/>
      <c r="E17" s="344"/>
      <c r="F17" s="344"/>
      <c r="G17" s="603" t="s">
        <v>48</v>
      </c>
      <c r="H17" s="345"/>
      <c r="I17" s="607" t="s">
        <v>79</v>
      </c>
      <c r="J17" s="608"/>
    </row>
    <row r="18" spans="1:10" ht="12.75">
      <c r="A18" s="347" t="s">
        <v>303</v>
      </c>
      <c r="B18" s="343"/>
      <c r="C18" s="343"/>
      <c r="D18" s="343"/>
      <c r="E18" s="343"/>
      <c r="F18" s="271" t="s">
        <v>42</v>
      </c>
      <c r="G18" s="613"/>
      <c r="H18" s="271" t="s">
        <v>84</v>
      </c>
      <c r="I18" s="609"/>
      <c r="J18" s="610"/>
    </row>
    <row r="19" spans="1:10" ht="12.75">
      <c r="A19" s="336" t="s">
        <v>56</v>
      </c>
      <c r="B19" s="281"/>
      <c r="C19" s="281"/>
      <c r="D19" s="281"/>
      <c r="E19" s="281"/>
      <c r="F19" s="281"/>
      <c r="G19" s="281"/>
      <c r="H19" s="281"/>
      <c r="I19" s="607">
        <v>0</v>
      </c>
      <c r="J19" s="608"/>
    </row>
    <row r="20" spans="1:10" ht="13.5" thickBot="1">
      <c r="A20" s="337" t="s">
        <v>57</v>
      </c>
      <c r="B20" s="338"/>
      <c r="C20" s="338"/>
      <c r="D20" s="338"/>
      <c r="E20" s="338"/>
      <c r="F20" s="338"/>
      <c r="G20" s="338"/>
      <c r="H20" s="338"/>
      <c r="I20" s="611"/>
      <c r="J20" s="612"/>
    </row>
    <row r="21" spans="1:10" ht="9.7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</row>
    <row r="22" spans="1:10" ht="13.5" thickBot="1">
      <c r="A22" s="270" t="s">
        <v>58</v>
      </c>
      <c r="B22" s="268"/>
      <c r="C22" s="288" t="s">
        <v>74</v>
      </c>
      <c r="D22" s="288"/>
      <c r="E22" s="268"/>
      <c r="F22" s="268"/>
      <c r="G22" s="268"/>
      <c r="H22" s="268"/>
      <c r="I22" s="268"/>
      <c r="J22" s="268"/>
    </row>
    <row r="23" spans="1:10" ht="12.75">
      <c r="A23" s="328"/>
      <c r="B23" s="636" t="s">
        <v>75</v>
      </c>
      <c r="C23" s="637"/>
      <c r="D23" s="637"/>
      <c r="E23" s="638"/>
      <c r="F23" s="636" t="s">
        <v>80</v>
      </c>
      <c r="G23" s="639"/>
      <c r="H23" s="348" t="s">
        <v>84</v>
      </c>
      <c r="I23" s="349" t="s">
        <v>84</v>
      </c>
      <c r="J23" s="350" t="s">
        <v>87</v>
      </c>
    </row>
    <row r="24" spans="1:10" ht="12.75">
      <c r="A24" s="336"/>
      <c r="B24" s="351"/>
      <c r="C24" s="344"/>
      <c r="D24" s="344"/>
      <c r="E24" s="352"/>
      <c r="F24" s="344"/>
      <c r="G24" s="344"/>
      <c r="H24" s="353"/>
      <c r="I24" s="345" t="s">
        <v>86</v>
      </c>
      <c r="J24" s="354"/>
    </row>
    <row r="25" spans="1:10" ht="12.75">
      <c r="A25" s="355"/>
      <c r="B25" s="632">
        <v>1</v>
      </c>
      <c r="C25" s="634"/>
      <c r="D25" s="634"/>
      <c r="E25" s="635"/>
      <c r="F25" s="632">
        <v>2</v>
      </c>
      <c r="G25" s="633"/>
      <c r="H25" s="356">
        <v>3</v>
      </c>
      <c r="I25" s="335">
        <v>4</v>
      </c>
      <c r="J25" s="357">
        <v>5</v>
      </c>
    </row>
    <row r="26" spans="1:10" ht="12.75">
      <c r="A26" s="358">
        <v>1</v>
      </c>
      <c r="B26" s="616" t="s">
        <v>73</v>
      </c>
      <c r="C26" s="617"/>
      <c r="D26" s="617"/>
      <c r="E26" s="618"/>
      <c r="F26" s="616"/>
      <c r="G26" s="623"/>
      <c r="H26" s="305">
        <v>0</v>
      </c>
      <c r="I26" s="308">
        <v>0</v>
      </c>
      <c r="J26" s="306"/>
    </row>
    <row r="27" spans="1:10" ht="12.75">
      <c r="A27" s="358">
        <v>2</v>
      </c>
      <c r="B27" s="616" t="s">
        <v>73</v>
      </c>
      <c r="C27" s="617"/>
      <c r="D27" s="617"/>
      <c r="E27" s="618"/>
      <c r="F27" s="616"/>
      <c r="G27" s="623"/>
      <c r="H27" s="305">
        <v>0</v>
      </c>
      <c r="I27" s="308">
        <v>0</v>
      </c>
      <c r="J27" s="306"/>
    </row>
    <row r="28" spans="1:10" ht="12.75">
      <c r="A28" s="358">
        <v>3</v>
      </c>
      <c r="B28" s="616" t="s">
        <v>73</v>
      </c>
      <c r="C28" s="617"/>
      <c r="D28" s="617"/>
      <c r="E28" s="618"/>
      <c r="F28" s="616"/>
      <c r="G28" s="623"/>
      <c r="H28" s="305">
        <v>0</v>
      </c>
      <c r="I28" s="308">
        <v>0</v>
      </c>
      <c r="J28" s="306"/>
    </row>
    <row r="29" spans="1:10" ht="12.75">
      <c r="A29" s="358">
        <v>4</v>
      </c>
      <c r="B29" s="616" t="s">
        <v>73</v>
      </c>
      <c r="C29" s="617"/>
      <c r="D29" s="617"/>
      <c r="E29" s="618"/>
      <c r="F29" s="616"/>
      <c r="G29" s="623"/>
      <c r="H29" s="305">
        <v>0</v>
      </c>
      <c r="I29" s="308">
        <v>0</v>
      </c>
      <c r="J29" s="306"/>
    </row>
    <row r="30" spans="1:10" ht="13.5" thickBot="1">
      <c r="A30" s="359">
        <v>5</v>
      </c>
      <c r="B30" s="619" t="s">
        <v>76</v>
      </c>
      <c r="C30" s="621"/>
      <c r="D30" s="621"/>
      <c r="E30" s="622"/>
      <c r="F30" s="619" t="s">
        <v>81</v>
      </c>
      <c r="G30" s="620"/>
      <c r="H30" s="191">
        <f>SUM(H26:H29)</f>
        <v>0</v>
      </c>
      <c r="I30" s="309">
        <f>SUM(I26:I29)</f>
        <v>0</v>
      </c>
      <c r="J30" s="360" t="s">
        <v>73</v>
      </c>
    </row>
    <row r="31" spans="1:10" ht="9.75" customHeight="1">
      <c r="A31" s="280" t="s">
        <v>59</v>
      </c>
      <c r="B31" s="268"/>
      <c r="C31" s="269"/>
      <c r="D31" s="268"/>
      <c r="E31" s="268"/>
      <c r="F31" s="269"/>
      <c r="G31" s="268"/>
      <c r="H31" s="269"/>
      <c r="I31" s="269"/>
      <c r="J31" s="269"/>
    </row>
    <row r="32" spans="1:10" ht="9.75" customHeight="1">
      <c r="A32" s="280" t="s">
        <v>60</v>
      </c>
      <c r="B32" s="268"/>
      <c r="C32" s="268"/>
      <c r="D32" s="268"/>
      <c r="E32" s="268"/>
      <c r="F32" s="268"/>
      <c r="G32" s="268"/>
      <c r="H32" s="268"/>
      <c r="I32" s="268"/>
      <c r="J32" s="268"/>
    </row>
    <row r="33" spans="1:10" ht="9.75" customHeight="1">
      <c r="A33" s="280" t="s">
        <v>61</v>
      </c>
      <c r="B33" s="268"/>
      <c r="C33" s="268"/>
      <c r="D33" s="268"/>
      <c r="E33" s="268"/>
      <c r="F33" s="268"/>
      <c r="G33" s="268"/>
      <c r="H33" s="268"/>
      <c r="I33" s="268"/>
      <c r="J33" s="268"/>
    </row>
    <row r="34" spans="1:10" ht="9.75" customHeight="1">
      <c r="A34" s="280"/>
      <c r="B34" s="268"/>
      <c r="C34" s="268"/>
      <c r="D34" s="268"/>
      <c r="E34" s="268"/>
      <c r="F34" s="268"/>
      <c r="G34" s="268"/>
      <c r="H34" s="268"/>
      <c r="I34" s="268"/>
      <c r="J34" s="268"/>
    </row>
    <row r="35" spans="1:10" ht="12.75">
      <c r="A35" s="268"/>
      <c r="B35" s="268"/>
      <c r="C35" s="288" t="s">
        <v>77</v>
      </c>
      <c r="D35" s="288"/>
      <c r="E35" s="268"/>
      <c r="F35" s="268"/>
      <c r="G35" s="268"/>
      <c r="H35" s="268"/>
      <c r="I35" s="268"/>
      <c r="J35" s="268"/>
    </row>
    <row r="36" spans="1:10" ht="9.75" customHeight="1">
      <c r="A36" s="280" t="s">
        <v>62</v>
      </c>
      <c r="B36" s="268"/>
      <c r="C36" s="268"/>
      <c r="D36" s="268"/>
      <c r="E36" s="268"/>
      <c r="F36" s="268"/>
      <c r="G36" s="268"/>
      <c r="H36" s="268"/>
      <c r="I36" s="268"/>
      <c r="J36" s="268"/>
    </row>
    <row r="37" spans="1:10" ht="9.75" customHeight="1">
      <c r="A37" s="280" t="s">
        <v>63</v>
      </c>
      <c r="B37" s="268"/>
      <c r="C37" s="268"/>
      <c r="D37" s="268"/>
      <c r="E37" s="268"/>
      <c r="F37" s="268"/>
      <c r="G37" s="268"/>
      <c r="H37" s="268"/>
      <c r="I37" s="268"/>
      <c r="J37" s="268"/>
    </row>
    <row r="38" spans="1:10" ht="9.75" customHeight="1">
      <c r="A38" s="280" t="s">
        <v>64</v>
      </c>
      <c r="B38" s="268"/>
      <c r="C38" s="268"/>
      <c r="D38" s="268"/>
      <c r="E38" s="268"/>
      <c r="F38" s="268"/>
      <c r="G38" s="268"/>
      <c r="H38" s="268"/>
      <c r="I38" s="268"/>
      <c r="J38" s="268"/>
    </row>
    <row r="39" spans="1:10" ht="9.75" customHeight="1" thickBot="1">
      <c r="A39" s="280" t="s">
        <v>65</v>
      </c>
      <c r="B39" s="268"/>
      <c r="C39" s="268"/>
      <c r="D39" s="268"/>
      <c r="E39" s="268"/>
      <c r="F39" s="268"/>
      <c r="G39" s="268"/>
      <c r="H39" s="268"/>
      <c r="I39" s="268"/>
      <c r="J39" s="268"/>
    </row>
    <row r="40" spans="1:10" ht="12.75">
      <c r="A40" s="361"/>
      <c r="B40" s="329"/>
      <c r="C40" s="329"/>
      <c r="D40" s="329"/>
      <c r="E40" s="329"/>
      <c r="F40" s="329"/>
      <c r="G40" s="362"/>
      <c r="H40" s="330" t="s">
        <v>85</v>
      </c>
      <c r="I40" s="330"/>
      <c r="J40" s="363"/>
    </row>
    <row r="41" spans="1:10" ht="12.75">
      <c r="A41" s="364"/>
      <c r="B41" s="281"/>
      <c r="C41" s="281"/>
      <c r="D41" s="281"/>
      <c r="E41" s="281"/>
      <c r="F41" s="281"/>
      <c r="G41" s="365" t="s">
        <v>82</v>
      </c>
      <c r="H41" s="366"/>
      <c r="I41" s="334" t="s">
        <v>293</v>
      </c>
      <c r="J41" s="367"/>
    </row>
    <row r="42" spans="1:10" ht="12.75">
      <c r="A42" s="333" t="s">
        <v>66</v>
      </c>
      <c r="B42" s="274"/>
      <c r="C42" s="274"/>
      <c r="D42" s="274"/>
      <c r="E42" s="274"/>
      <c r="F42" s="274"/>
      <c r="G42" s="242"/>
      <c r="H42" s="315">
        <v>0</v>
      </c>
      <c r="I42" s="274"/>
      <c r="J42" s="367"/>
    </row>
    <row r="43" spans="1:10" ht="12.75">
      <c r="A43" s="333" t="s">
        <v>67</v>
      </c>
      <c r="B43" s="274"/>
      <c r="C43" s="274"/>
      <c r="D43" s="274"/>
      <c r="E43" s="274"/>
      <c r="F43" s="274"/>
      <c r="G43" s="242"/>
      <c r="H43" s="315">
        <v>0</v>
      </c>
      <c r="I43" s="274"/>
      <c r="J43" s="367"/>
    </row>
    <row r="44" spans="1:10" ht="12.75">
      <c r="A44" s="368">
        <v>47</v>
      </c>
      <c r="B44" s="274"/>
      <c r="C44" s="274"/>
      <c r="D44" s="274"/>
      <c r="E44" s="274"/>
      <c r="F44" s="274"/>
      <c r="G44" s="242"/>
      <c r="H44" s="243">
        <v>0</v>
      </c>
      <c r="I44" s="274"/>
      <c r="J44" s="367"/>
    </row>
    <row r="45" spans="1:10" ht="13.5" thickBot="1">
      <c r="A45" s="325" t="s">
        <v>294</v>
      </c>
      <c r="B45" s="326"/>
      <c r="C45" s="326"/>
      <c r="D45" s="326"/>
      <c r="E45" s="326"/>
      <c r="F45" s="326"/>
      <c r="G45" s="316"/>
      <c r="H45" s="199">
        <f>H42-H43-H44</f>
        <v>0</v>
      </c>
      <c r="I45" s="326"/>
      <c r="J45" s="375"/>
    </row>
    <row r="46" spans="1:10" ht="9.75" customHeight="1">
      <c r="A46" s="268"/>
      <c r="B46" s="268"/>
      <c r="C46" s="268"/>
      <c r="D46" s="268"/>
      <c r="E46" s="268"/>
      <c r="F46" s="268"/>
      <c r="G46" s="268"/>
      <c r="H46" s="268"/>
      <c r="I46" s="268"/>
      <c r="J46" s="268"/>
    </row>
    <row r="47" spans="1:10" ht="13.5" thickBot="1">
      <c r="A47" s="270" t="s">
        <v>58</v>
      </c>
      <c r="B47" s="268"/>
      <c r="C47" s="288" t="s">
        <v>78</v>
      </c>
      <c r="D47" s="288"/>
      <c r="E47" s="268"/>
      <c r="F47" s="268"/>
      <c r="G47" s="268"/>
      <c r="H47" s="268"/>
      <c r="I47" s="268"/>
      <c r="J47" s="268"/>
    </row>
    <row r="48" spans="1:10" ht="12.75">
      <c r="A48" s="328" t="s">
        <v>295</v>
      </c>
      <c r="B48" s="369"/>
      <c r="C48" s="370"/>
      <c r="D48" s="371" t="s">
        <v>297</v>
      </c>
      <c r="E48" s="369"/>
      <c r="F48" s="372"/>
      <c r="G48" s="369" t="s">
        <v>298</v>
      </c>
      <c r="H48" s="369"/>
      <c r="I48" s="371" t="s">
        <v>299</v>
      </c>
      <c r="J48" s="374"/>
    </row>
    <row r="49" spans="1:10" ht="12.75">
      <c r="A49" s="347" t="s">
        <v>296</v>
      </c>
      <c r="B49" s="343"/>
      <c r="C49" s="318"/>
      <c r="D49" s="373" t="s">
        <v>296</v>
      </c>
      <c r="E49" s="34"/>
      <c r="F49" s="319"/>
      <c r="G49" s="343" t="s">
        <v>296</v>
      </c>
      <c r="H49" s="318"/>
      <c r="I49" s="373" t="s">
        <v>296</v>
      </c>
      <c r="J49" s="320"/>
    </row>
    <row r="50" spans="1:10" ht="12.75">
      <c r="A50" s="333" t="s">
        <v>68</v>
      </c>
      <c r="B50" s="334"/>
      <c r="C50" s="334"/>
      <c r="D50" s="334"/>
      <c r="E50" s="334"/>
      <c r="F50" s="334"/>
      <c r="G50" s="630"/>
      <c r="H50" s="617"/>
      <c r="I50" s="617"/>
      <c r="J50" s="631"/>
    </row>
    <row r="51" spans="1:10" ht="13.5" thickBot="1">
      <c r="A51" s="325" t="s">
        <v>69</v>
      </c>
      <c r="B51" s="376"/>
      <c r="C51" s="376"/>
      <c r="D51" s="376"/>
      <c r="E51" s="376"/>
      <c r="F51" s="376"/>
      <c r="G51" s="321"/>
      <c r="H51" s="254"/>
      <c r="I51" s="254"/>
      <c r="J51" s="317"/>
    </row>
    <row r="52" spans="1:10" ht="9.75" customHeight="1">
      <c r="A52" s="270"/>
      <c r="B52" s="270"/>
      <c r="C52" s="270"/>
      <c r="D52" s="270"/>
      <c r="E52" s="270"/>
      <c r="F52" s="270"/>
      <c r="G52" s="270"/>
      <c r="H52" s="268"/>
      <c r="I52" s="268"/>
      <c r="J52" s="268"/>
    </row>
    <row r="53" spans="1:10" ht="13.5" thickBot="1">
      <c r="A53" s="270" t="s">
        <v>70</v>
      </c>
      <c r="B53" s="268"/>
      <c r="C53" s="268"/>
      <c r="D53" s="268"/>
      <c r="E53" s="268"/>
      <c r="F53" s="268"/>
      <c r="G53" s="268"/>
      <c r="H53" s="268"/>
      <c r="I53" s="268"/>
      <c r="J53" s="268"/>
    </row>
    <row r="54" spans="1:10" ht="12.75">
      <c r="A54" s="328" t="s">
        <v>71</v>
      </c>
      <c r="B54" s="329"/>
      <c r="C54" s="329"/>
      <c r="D54" s="329"/>
      <c r="E54" s="626">
        <v>0</v>
      </c>
      <c r="F54" s="330" t="s">
        <v>300</v>
      </c>
      <c r="G54" s="377"/>
      <c r="H54" s="329"/>
      <c r="I54" s="329"/>
      <c r="J54" s="628">
        <v>0</v>
      </c>
    </row>
    <row r="55" spans="1:10" ht="13.5" thickBot="1">
      <c r="A55" s="337" t="s">
        <v>72</v>
      </c>
      <c r="B55" s="338"/>
      <c r="C55" s="338"/>
      <c r="D55" s="338"/>
      <c r="E55" s="627"/>
      <c r="F55" s="339" t="s">
        <v>301</v>
      </c>
      <c r="G55" s="378"/>
      <c r="H55" s="338"/>
      <c r="I55" s="338"/>
      <c r="J55" s="629"/>
    </row>
    <row r="56" spans="1:10" ht="9" customHeight="1">
      <c r="A56" s="379" t="s">
        <v>376</v>
      </c>
      <c r="B56" s="281"/>
      <c r="C56" s="281"/>
      <c r="D56" s="281"/>
      <c r="E56" s="380"/>
      <c r="F56" s="344"/>
      <c r="G56" s="381"/>
      <c r="H56" s="281"/>
      <c r="I56" s="281"/>
      <c r="J56" s="380"/>
    </row>
    <row r="57" spans="1:10" ht="9" customHeight="1">
      <c r="A57" s="379" t="s">
        <v>377</v>
      </c>
      <c r="B57" s="281"/>
      <c r="C57" s="281"/>
      <c r="D57" s="281"/>
      <c r="E57" s="380"/>
      <c r="F57" s="344"/>
      <c r="G57" s="381"/>
      <c r="H57" s="281"/>
      <c r="I57" s="281"/>
      <c r="J57" s="380"/>
    </row>
    <row r="58" spans="1:10" ht="9" customHeight="1">
      <c r="A58" s="379" t="s">
        <v>378</v>
      </c>
      <c r="B58" s="281"/>
      <c r="C58" s="281"/>
      <c r="D58" s="281"/>
      <c r="E58" s="380"/>
      <c r="F58" s="344"/>
      <c r="G58" s="381"/>
      <c r="H58" s="281"/>
      <c r="I58" s="281"/>
      <c r="J58" s="380"/>
    </row>
    <row r="59" spans="1:10" ht="9" customHeight="1">
      <c r="A59" s="379" t="s">
        <v>379</v>
      </c>
      <c r="B59" s="281"/>
      <c r="C59" s="281"/>
      <c r="D59" s="281"/>
      <c r="E59" s="380"/>
      <c r="F59" s="344"/>
      <c r="G59" s="381"/>
      <c r="H59" s="281"/>
      <c r="I59" s="281"/>
      <c r="J59" s="380"/>
    </row>
    <row r="60" spans="1:10" ht="12.75">
      <c r="A60" s="614">
        <v>2</v>
      </c>
      <c r="B60" s="615"/>
      <c r="C60" s="615"/>
      <c r="D60" s="615"/>
      <c r="E60" s="615"/>
      <c r="F60" s="615"/>
      <c r="G60" s="615"/>
      <c r="H60" s="615"/>
      <c r="I60" s="615"/>
      <c r="J60" s="615"/>
    </row>
    <row r="61" spans="3:7" ht="12.75">
      <c r="C61" s="1"/>
      <c r="G61" s="1"/>
    </row>
    <row r="62" spans="3:7" ht="12.75">
      <c r="C62" s="1"/>
      <c r="G62" s="1"/>
    </row>
    <row r="63" spans="3:7" ht="12.75">
      <c r="C63" s="1"/>
      <c r="G63" s="1"/>
    </row>
    <row r="64" spans="3:7" ht="12.75">
      <c r="C64" s="1"/>
      <c r="G64" s="1"/>
    </row>
    <row r="65" spans="3:7" ht="12.75">
      <c r="C65" s="1"/>
      <c r="G65" s="1"/>
    </row>
    <row r="66" spans="3:7" ht="12.75">
      <c r="C66" s="1"/>
      <c r="G66" s="1"/>
    </row>
    <row r="67" spans="3:7" ht="12.75">
      <c r="C67" s="1"/>
      <c r="G67" s="1"/>
    </row>
    <row r="68" spans="3:7" ht="12.75">
      <c r="C68" s="1"/>
      <c r="G68" s="1"/>
    </row>
  </sheetData>
  <sheetProtection password="EF65" sheet="1" objects="1" scenarios="1"/>
  <mergeCells count="30">
    <mergeCell ref="A2:J2"/>
    <mergeCell ref="A1:J1"/>
    <mergeCell ref="E54:E55"/>
    <mergeCell ref="J54:J55"/>
    <mergeCell ref="G50:J50"/>
    <mergeCell ref="F25:G25"/>
    <mergeCell ref="B25:E25"/>
    <mergeCell ref="B23:E23"/>
    <mergeCell ref="F23:G23"/>
    <mergeCell ref="F29:G29"/>
    <mergeCell ref="A60:J60"/>
    <mergeCell ref="B26:E26"/>
    <mergeCell ref="B27:E27"/>
    <mergeCell ref="B28:E28"/>
    <mergeCell ref="B29:E29"/>
    <mergeCell ref="F30:G30"/>
    <mergeCell ref="B30:E30"/>
    <mergeCell ref="F26:G26"/>
    <mergeCell ref="F27:G27"/>
    <mergeCell ref="F28:G28"/>
    <mergeCell ref="I15:J16"/>
    <mergeCell ref="I17:J18"/>
    <mergeCell ref="I19:J20"/>
    <mergeCell ref="G17:G18"/>
    <mergeCell ref="I3:J3"/>
    <mergeCell ref="I4:J4"/>
    <mergeCell ref="C14:F14"/>
    <mergeCell ref="I14:J14"/>
    <mergeCell ref="H10:H11"/>
    <mergeCell ref="J10:J11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1"/>
  <sheetViews>
    <sheetView showOutlineSymbols="0" workbookViewId="0" topLeftCell="A1">
      <selection activeCell="C10" sqref="C10"/>
    </sheetView>
  </sheetViews>
  <sheetFormatPr defaultColWidth="9.140625" defaultRowHeight="12.75"/>
  <cols>
    <col min="1" max="1" width="3.57421875" style="97" customWidth="1"/>
    <col min="2" max="2" width="47.140625" style="97" customWidth="1"/>
    <col min="3" max="3" width="14.7109375" style="97" customWidth="1"/>
    <col min="4" max="4" width="7.7109375" style="97" customWidth="1"/>
    <col min="5" max="5" width="7.8515625" style="97" customWidth="1"/>
    <col min="6" max="11" width="2.7109375" style="97" customWidth="1"/>
    <col min="12" max="16384" width="9.140625" style="97" customWidth="1"/>
  </cols>
  <sheetData>
    <row r="1" spans="1:11" ht="15.75" customHeight="1" thickBot="1">
      <c r="A1" s="268"/>
      <c r="B1" s="268"/>
      <c r="C1" s="645" t="s">
        <v>115</v>
      </c>
      <c r="D1" s="646"/>
      <c r="E1" s="676">
        <f>'DP1'!A8</f>
      </c>
      <c r="F1" s="677"/>
      <c r="G1" s="677"/>
      <c r="H1" s="677"/>
      <c r="I1" s="677"/>
      <c r="J1" s="677"/>
      <c r="K1" s="678"/>
    </row>
    <row r="2" spans="1:11" ht="13.5" thickBot="1">
      <c r="A2" s="270" t="s">
        <v>88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5.75" customHeight="1">
      <c r="A3" s="328">
        <v>67</v>
      </c>
      <c r="B3" s="330" t="s">
        <v>101</v>
      </c>
      <c r="C3" s="329"/>
      <c r="D3" s="329"/>
      <c r="E3" s="396"/>
      <c r="F3" s="382" t="s">
        <v>120</v>
      </c>
      <c r="G3" s="193"/>
      <c r="H3" s="193"/>
      <c r="I3" s="194"/>
      <c r="J3" s="193" t="s">
        <v>124</v>
      </c>
      <c r="K3" s="249"/>
    </row>
    <row r="4" spans="1:11" ht="15.75" customHeight="1" thickBot="1">
      <c r="A4" s="397"/>
      <c r="B4" s="339" t="s">
        <v>102</v>
      </c>
      <c r="C4" s="338"/>
      <c r="D4" s="338"/>
      <c r="E4" s="398"/>
      <c r="F4" s="673"/>
      <c r="G4" s="674"/>
      <c r="H4" s="674"/>
      <c r="I4" s="675"/>
      <c r="J4" s="671"/>
      <c r="K4" s="672"/>
    </row>
    <row r="5" spans="1:11" ht="12.75">
      <c r="A5" s="288" t="s">
        <v>89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6" spans="1:11" ht="13.5" thickBot="1">
      <c r="A6" s="270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1" ht="15.75" customHeight="1">
      <c r="A7" s="399"/>
      <c r="B7" s="324" t="s">
        <v>103</v>
      </c>
      <c r="C7" s="400" t="s">
        <v>116</v>
      </c>
      <c r="D7" s="642" t="s">
        <v>121</v>
      </c>
      <c r="E7" s="679"/>
      <c r="F7" s="642" t="s">
        <v>87</v>
      </c>
      <c r="G7" s="665"/>
      <c r="H7" s="665"/>
      <c r="I7" s="665"/>
      <c r="J7" s="665"/>
      <c r="K7" s="666"/>
    </row>
    <row r="8" spans="1:11" ht="15.75" customHeight="1">
      <c r="A8" s="355"/>
      <c r="B8" s="401">
        <v>1</v>
      </c>
      <c r="C8" s="402">
        <v>2</v>
      </c>
      <c r="D8" s="664">
        <v>3</v>
      </c>
      <c r="E8" s="663"/>
      <c r="F8" s="664">
        <v>4</v>
      </c>
      <c r="G8" s="653"/>
      <c r="H8" s="653"/>
      <c r="I8" s="653"/>
      <c r="J8" s="653"/>
      <c r="K8" s="654"/>
    </row>
    <row r="9" spans="1:11" ht="15.75" customHeight="1">
      <c r="A9" s="358">
        <v>1</v>
      </c>
      <c r="B9" s="383" t="str">
        <f>+CONCATENATE("B - ",'DP2'!G50)</f>
        <v>B - </v>
      </c>
      <c r="C9" s="384">
        <v>0</v>
      </c>
      <c r="D9" s="669">
        <v>0</v>
      </c>
      <c r="E9" s="670"/>
      <c r="F9" s="385"/>
      <c r="G9" s="385"/>
      <c r="H9" s="385"/>
      <c r="I9" s="385"/>
      <c r="J9" s="385"/>
      <c r="K9" s="386"/>
    </row>
    <row r="10" spans="1:11" ht="15.75" customHeight="1">
      <c r="A10" s="358">
        <v>2</v>
      </c>
      <c r="B10" s="383"/>
      <c r="C10" s="384">
        <v>0</v>
      </c>
      <c r="D10" s="669">
        <v>0</v>
      </c>
      <c r="E10" s="670"/>
      <c r="F10" s="385"/>
      <c r="G10" s="385"/>
      <c r="H10" s="385"/>
      <c r="I10" s="385"/>
      <c r="J10" s="385"/>
      <c r="K10" s="386"/>
    </row>
    <row r="11" spans="1:11" ht="15.75" customHeight="1">
      <c r="A11" s="358">
        <v>3</v>
      </c>
      <c r="B11" s="383"/>
      <c r="C11" s="384">
        <v>0</v>
      </c>
      <c r="D11" s="669">
        <v>0</v>
      </c>
      <c r="E11" s="670"/>
      <c r="F11" s="385"/>
      <c r="G11" s="385"/>
      <c r="H11" s="385"/>
      <c r="I11" s="385"/>
      <c r="J11" s="385"/>
      <c r="K11" s="386"/>
    </row>
    <row r="12" spans="1:11" ht="15.75" customHeight="1">
      <c r="A12" s="358">
        <v>4</v>
      </c>
      <c r="B12" s="383"/>
      <c r="C12" s="384">
        <v>0</v>
      </c>
      <c r="D12" s="669">
        <v>0</v>
      </c>
      <c r="E12" s="670"/>
      <c r="F12" s="385"/>
      <c r="G12" s="385"/>
      <c r="H12" s="385"/>
      <c r="I12" s="385"/>
      <c r="J12" s="385"/>
      <c r="K12" s="386"/>
    </row>
    <row r="13" spans="1:11" ht="15.75" customHeight="1">
      <c r="A13" s="358">
        <v>5</v>
      </c>
      <c r="B13" s="383"/>
      <c r="C13" s="384">
        <v>0</v>
      </c>
      <c r="D13" s="669">
        <v>0</v>
      </c>
      <c r="E13" s="670"/>
      <c r="F13" s="385"/>
      <c r="G13" s="385"/>
      <c r="H13" s="385"/>
      <c r="I13" s="385"/>
      <c r="J13" s="385"/>
      <c r="K13" s="386"/>
    </row>
    <row r="14" spans="1:11" ht="15.75" customHeight="1" thickBot="1">
      <c r="A14" s="358">
        <v>6</v>
      </c>
      <c r="B14" s="383"/>
      <c r="C14" s="387">
        <v>0</v>
      </c>
      <c r="D14" s="669">
        <v>0</v>
      </c>
      <c r="E14" s="670"/>
      <c r="F14" s="388"/>
      <c r="G14" s="388"/>
      <c r="H14" s="388"/>
      <c r="I14" s="388"/>
      <c r="J14" s="388"/>
      <c r="K14" s="389"/>
    </row>
    <row r="15" spans="1:11" ht="15.75" customHeight="1" thickBot="1">
      <c r="A15" s="403"/>
      <c r="B15" s="404" t="s">
        <v>104</v>
      </c>
      <c r="C15" s="390">
        <f>SUM(C9:C14)</f>
        <v>0</v>
      </c>
      <c r="D15" s="667">
        <f>SUM(D9:D14)</f>
        <v>0</v>
      </c>
      <c r="E15" s="668"/>
      <c r="F15" s="391"/>
      <c r="G15" s="391"/>
      <c r="H15" s="391"/>
      <c r="I15" s="391"/>
      <c r="J15" s="391"/>
      <c r="K15" s="392"/>
    </row>
    <row r="16" spans="1:11" ht="12.75">
      <c r="A16" s="270" t="s">
        <v>330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</row>
    <row r="17" spans="1:11" ht="9.75" customHeight="1" thickBo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</row>
    <row r="18" spans="1:11" ht="12.75">
      <c r="A18" s="361"/>
      <c r="B18" s="329"/>
      <c r="C18" s="642" t="s">
        <v>122</v>
      </c>
      <c r="D18" s="643"/>
      <c r="E18" s="643"/>
      <c r="F18" s="643"/>
      <c r="G18" s="643"/>
      <c r="H18" s="643"/>
      <c r="I18" s="643"/>
      <c r="J18" s="643"/>
      <c r="K18" s="644"/>
    </row>
    <row r="19" spans="1:11" ht="12.75">
      <c r="A19" s="364"/>
      <c r="B19" s="281"/>
      <c r="C19" s="632" t="s">
        <v>117</v>
      </c>
      <c r="D19" s="633"/>
      <c r="E19" s="632" t="s">
        <v>293</v>
      </c>
      <c r="F19" s="653"/>
      <c r="G19" s="653"/>
      <c r="H19" s="653"/>
      <c r="I19" s="653"/>
      <c r="J19" s="653"/>
      <c r="K19" s="654"/>
    </row>
    <row r="20" spans="1:11" ht="13.5" customHeight="1">
      <c r="A20" s="333">
        <v>68</v>
      </c>
      <c r="B20" s="334" t="s">
        <v>380</v>
      </c>
      <c r="C20" s="655">
        <f>C15</f>
        <v>0</v>
      </c>
      <c r="D20" s="656"/>
      <c r="E20" s="273"/>
      <c r="F20" s="274"/>
      <c r="G20" s="274"/>
      <c r="H20" s="274"/>
      <c r="I20" s="274"/>
      <c r="J20" s="274"/>
      <c r="K20" s="367"/>
    </row>
    <row r="21" spans="1:11" ht="13.5" customHeight="1">
      <c r="A21" s="333">
        <v>69</v>
      </c>
      <c r="B21" s="334"/>
      <c r="C21" s="655">
        <v>0</v>
      </c>
      <c r="D21" s="656"/>
      <c r="E21" s="273"/>
      <c r="F21" s="274"/>
      <c r="G21" s="274"/>
      <c r="H21" s="274"/>
      <c r="I21" s="274"/>
      <c r="J21" s="274"/>
      <c r="K21" s="367"/>
    </row>
    <row r="22" spans="1:11" ht="13.5" customHeight="1">
      <c r="A22" s="333">
        <v>70</v>
      </c>
      <c r="B22" s="334" t="s">
        <v>106</v>
      </c>
      <c r="C22" s="616">
        <v>0</v>
      </c>
      <c r="D22" s="652"/>
      <c r="E22" s="273"/>
      <c r="F22" s="274"/>
      <c r="G22" s="274"/>
      <c r="H22" s="274"/>
      <c r="I22" s="274"/>
      <c r="J22" s="274"/>
      <c r="K22" s="367"/>
    </row>
    <row r="23" spans="1:11" ht="13.5" customHeight="1">
      <c r="A23" s="333">
        <v>71</v>
      </c>
      <c r="B23" s="334" t="s">
        <v>627</v>
      </c>
      <c r="C23" s="655">
        <f>D15</f>
        <v>0</v>
      </c>
      <c r="D23" s="656"/>
      <c r="E23" s="273"/>
      <c r="F23" s="274"/>
      <c r="G23" s="274"/>
      <c r="H23" s="274"/>
      <c r="I23" s="274"/>
      <c r="J23" s="274"/>
      <c r="K23" s="367"/>
    </row>
    <row r="24" spans="1:11" ht="13.5" customHeight="1">
      <c r="A24" s="333">
        <v>72</v>
      </c>
      <c r="B24" s="334"/>
      <c r="C24" s="655">
        <v>0</v>
      </c>
      <c r="D24" s="656"/>
      <c r="E24" s="273"/>
      <c r="F24" s="274"/>
      <c r="G24" s="274"/>
      <c r="H24" s="274"/>
      <c r="I24" s="274"/>
      <c r="J24" s="274"/>
      <c r="K24" s="367"/>
    </row>
    <row r="25" spans="1:11" ht="13.5" customHeight="1">
      <c r="A25" s="333">
        <v>73</v>
      </c>
      <c r="B25" s="334" t="s">
        <v>383</v>
      </c>
      <c r="C25" s="616">
        <v>0</v>
      </c>
      <c r="D25" s="652"/>
      <c r="E25" s="273"/>
      <c r="F25" s="274"/>
      <c r="G25" s="274"/>
      <c r="H25" s="274"/>
      <c r="I25" s="274"/>
      <c r="J25" s="274"/>
      <c r="K25" s="367"/>
    </row>
    <row r="26" spans="1:11" ht="12.75">
      <c r="A26" s="346">
        <v>74</v>
      </c>
      <c r="B26" s="405" t="s">
        <v>108</v>
      </c>
      <c r="C26" s="657">
        <v>0</v>
      </c>
      <c r="D26" s="658"/>
      <c r="E26" s="276"/>
      <c r="F26" s="277"/>
      <c r="G26" s="277"/>
      <c r="H26" s="277"/>
      <c r="I26" s="277"/>
      <c r="J26" s="277"/>
      <c r="K26" s="406"/>
    </row>
    <row r="27" spans="1:11" ht="12.75">
      <c r="A27" s="347"/>
      <c r="B27" s="343" t="s">
        <v>109</v>
      </c>
      <c r="C27" s="659"/>
      <c r="D27" s="660"/>
      <c r="E27" s="407"/>
      <c r="F27" s="408"/>
      <c r="G27" s="408"/>
      <c r="H27" s="408"/>
      <c r="I27" s="408"/>
      <c r="J27" s="408"/>
      <c r="K27" s="409"/>
    </row>
    <row r="28" spans="1:11" ht="13.5" customHeight="1">
      <c r="A28" s="333">
        <v>75</v>
      </c>
      <c r="B28" s="334" t="s">
        <v>110</v>
      </c>
      <c r="C28" s="655">
        <f>C20-C23+C26</f>
        <v>0</v>
      </c>
      <c r="D28" s="656"/>
      <c r="E28" s="273"/>
      <c r="F28" s="274"/>
      <c r="G28" s="274"/>
      <c r="H28" s="274"/>
      <c r="I28" s="274"/>
      <c r="J28" s="274"/>
      <c r="K28" s="367"/>
    </row>
    <row r="29" spans="1:11" ht="13.5" customHeight="1">
      <c r="A29" s="333">
        <v>76</v>
      </c>
      <c r="B29" s="334" t="s">
        <v>304</v>
      </c>
      <c r="C29" s="616">
        <v>0</v>
      </c>
      <c r="D29" s="652"/>
      <c r="E29" s="273"/>
      <c r="F29" s="274"/>
      <c r="G29" s="274"/>
      <c r="H29" s="274"/>
      <c r="I29" s="274"/>
      <c r="J29" s="274"/>
      <c r="K29" s="367"/>
    </row>
    <row r="30" spans="1:11" ht="13.5" customHeight="1">
      <c r="A30" s="333">
        <v>77</v>
      </c>
      <c r="B30" s="274"/>
      <c r="C30" s="655"/>
      <c r="D30" s="656"/>
      <c r="E30" s="273"/>
      <c r="F30" s="274"/>
      <c r="G30" s="274"/>
      <c r="H30" s="274"/>
      <c r="I30" s="274"/>
      <c r="J30" s="274"/>
      <c r="K30" s="367"/>
    </row>
    <row r="31" spans="1:11" ht="13.5" customHeight="1">
      <c r="A31" s="333">
        <v>78</v>
      </c>
      <c r="B31" s="274"/>
      <c r="C31" s="655"/>
      <c r="D31" s="656"/>
      <c r="E31" s="273"/>
      <c r="F31" s="274"/>
      <c r="G31" s="274"/>
      <c r="H31" s="274"/>
      <c r="I31" s="274"/>
      <c r="J31" s="274"/>
      <c r="K31" s="367"/>
    </row>
    <row r="32" spans="1:11" ht="13.5" customHeight="1">
      <c r="A32" s="346">
        <v>79</v>
      </c>
      <c r="B32" s="277"/>
      <c r="C32" s="655"/>
      <c r="D32" s="656"/>
      <c r="E32" s="276"/>
      <c r="F32" s="277"/>
      <c r="G32" s="277"/>
      <c r="H32" s="277"/>
      <c r="I32" s="277"/>
      <c r="J32" s="277"/>
      <c r="K32" s="406"/>
    </row>
    <row r="33" spans="1:11" ht="12.75">
      <c r="A33" s="346">
        <v>80</v>
      </c>
      <c r="B33" s="405" t="s">
        <v>111</v>
      </c>
      <c r="C33" s="657">
        <f>IF(C28-C29&gt;0,C28-C29,0)</f>
        <v>0</v>
      </c>
      <c r="D33" s="658"/>
      <c r="E33" s="276"/>
      <c r="F33" s="277"/>
      <c r="G33" s="277"/>
      <c r="H33" s="277"/>
      <c r="I33" s="277"/>
      <c r="J33" s="277"/>
      <c r="K33" s="406"/>
    </row>
    <row r="34" spans="1:11" ht="12.75">
      <c r="A34" s="347"/>
      <c r="B34" s="343" t="s">
        <v>112</v>
      </c>
      <c r="C34" s="659"/>
      <c r="D34" s="660"/>
      <c r="E34" s="407"/>
      <c r="F34" s="408"/>
      <c r="G34" s="408"/>
      <c r="H34" s="408"/>
      <c r="I34" s="408"/>
      <c r="J34" s="408"/>
      <c r="K34" s="409"/>
    </row>
    <row r="35" spans="1:11" ht="12.75">
      <c r="A35" s="336">
        <v>81</v>
      </c>
      <c r="B35" s="344" t="s">
        <v>113</v>
      </c>
      <c r="C35" s="657">
        <f>IF(C28-C29&lt;0,-C28+C29,0)</f>
        <v>0</v>
      </c>
      <c r="D35" s="658"/>
      <c r="E35" s="272"/>
      <c r="F35" s="281"/>
      <c r="G35" s="281"/>
      <c r="H35" s="281"/>
      <c r="I35" s="281"/>
      <c r="J35" s="281"/>
      <c r="K35" s="410"/>
    </row>
    <row r="36" spans="1:11" ht="13.5" thickBot="1">
      <c r="A36" s="397"/>
      <c r="B36" s="339" t="s">
        <v>114</v>
      </c>
      <c r="C36" s="661"/>
      <c r="D36" s="662"/>
      <c r="E36" s="411"/>
      <c r="F36" s="338"/>
      <c r="G36" s="338"/>
      <c r="H36" s="338"/>
      <c r="I36" s="338"/>
      <c r="J36" s="338"/>
      <c r="K36" s="412"/>
    </row>
    <row r="37" spans="1:11" ht="9.75" customHeight="1">
      <c r="A37" s="268"/>
      <c r="B37" s="268"/>
      <c r="C37" s="281"/>
      <c r="D37" s="281"/>
      <c r="E37" s="268"/>
      <c r="F37" s="268"/>
      <c r="G37" s="268"/>
      <c r="H37" s="268"/>
      <c r="I37" s="268"/>
      <c r="J37" s="268"/>
      <c r="K37" s="268"/>
    </row>
    <row r="38" spans="1:11" ht="13.5" thickBot="1">
      <c r="A38" s="270" t="s">
        <v>91</v>
      </c>
      <c r="B38" s="268"/>
      <c r="C38" s="287" t="s">
        <v>118</v>
      </c>
      <c r="D38" s="287"/>
      <c r="E38" s="268"/>
      <c r="F38" s="268"/>
      <c r="G38" s="268"/>
      <c r="H38" s="268"/>
      <c r="I38" s="268"/>
      <c r="J38" s="268"/>
      <c r="K38" s="268"/>
    </row>
    <row r="39" spans="1:11" ht="12.75">
      <c r="A39" s="361"/>
      <c r="B39" s="329"/>
      <c r="C39" s="642" t="s">
        <v>305</v>
      </c>
      <c r="D39" s="643"/>
      <c r="E39" s="643"/>
      <c r="F39" s="643"/>
      <c r="G39" s="643"/>
      <c r="H39" s="643"/>
      <c r="I39" s="643"/>
      <c r="J39" s="643"/>
      <c r="K39" s="644"/>
    </row>
    <row r="40" spans="1:11" ht="12.75">
      <c r="A40" s="333" t="s">
        <v>92</v>
      </c>
      <c r="B40" s="334"/>
      <c r="C40" s="632" t="s">
        <v>119</v>
      </c>
      <c r="D40" s="663"/>
      <c r="E40" s="632" t="s">
        <v>123</v>
      </c>
      <c r="F40" s="653"/>
      <c r="G40" s="653"/>
      <c r="H40" s="653"/>
      <c r="I40" s="653"/>
      <c r="J40" s="653"/>
      <c r="K40" s="654"/>
    </row>
    <row r="41" spans="1:11" ht="13.5" customHeight="1">
      <c r="A41" s="333" t="s">
        <v>93</v>
      </c>
      <c r="B41" s="334"/>
      <c r="C41" s="616">
        <v>0</v>
      </c>
      <c r="D41" s="652"/>
      <c r="E41" s="616">
        <v>0</v>
      </c>
      <c r="F41" s="648"/>
      <c r="G41" s="648"/>
      <c r="H41" s="648"/>
      <c r="I41" s="648"/>
      <c r="J41" s="648"/>
      <c r="K41" s="649"/>
    </row>
    <row r="42" spans="1:11" ht="13.5" customHeight="1">
      <c r="A42" s="333" t="s">
        <v>94</v>
      </c>
      <c r="B42" s="334"/>
      <c r="C42" s="616">
        <v>0</v>
      </c>
      <c r="D42" s="652"/>
      <c r="E42" s="616">
        <v>0</v>
      </c>
      <c r="F42" s="648"/>
      <c r="G42" s="648"/>
      <c r="H42" s="648"/>
      <c r="I42" s="648"/>
      <c r="J42" s="648"/>
      <c r="K42" s="649"/>
    </row>
    <row r="43" spans="1:11" ht="13.5" customHeight="1">
      <c r="A43" s="333" t="s">
        <v>95</v>
      </c>
      <c r="B43" s="334"/>
      <c r="C43" s="616">
        <v>0</v>
      </c>
      <c r="D43" s="652"/>
      <c r="E43" s="616">
        <v>0</v>
      </c>
      <c r="F43" s="648"/>
      <c r="G43" s="648"/>
      <c r="H43" s="648"/>
      <c r="I43" s="648"/>
      <c r="J43" s="648"/>
      <c r="K43" s="649"/>
    </row>
    <row r="44" spans="1:11" ht="13.5" customHeight="1">
      <c r="A44" s="333" t="s">
        <v>96</v>
      </c>
      <c r="B44" s="334"/>
      <c r="C44" s="616">
        <v>0</v>
      </c>
      <c r="D44" s="652"/>
      <c r="E44" s="616">
        <v>0</v>
      </c>
      <c r="F44" s="648"/>
      <c r="G44" s="648"/>
      <c r="H44" s="648"/>
      <c r="I44" s="648"/>
      <c r="J44" s="648"/>
      <c r="K44" s="649"/>
    </row>
    <row r="45" spans="1:11" ht="13.5" customHeight="1">
      <c r="A45" s="333" t="s">
        <v>97</v>
      </c>
      <c r="B45" s="334"/>
      <c r="C45" s="616">
        <v>0</v>
      </c>
      <c r="D45" s="652"/>
      <c r="E45" s="616">
        <v>0</v>
      </c>
      <c r="F45" s="648"/>
      <c r="G45" s="648"/>
      <c r="H45" s="648"/>
      <c r="I45" s="648"/>
      <c r="J45" s="648"/>
      <c r="K45" s="649"/>
    </row>
    <row r="46" spans="1:11" ht="13.5" customHeight="1">
      <c r="A46" s="333" t="s">
        <v>98</v>
      </c>
      <c r="B46" s="334"/>
      <c r="C46" s="616">
        <v>0</v>
      </c>
      <c r="D46" s="652"/>
      <c r="E46" s="616">
        <v>0</v>
      </c>
      <c r="F46" s="648"/>
      <c r="G46" s="648"/>
      <c r="H46" s="648"/>
      <c r="I46" s="648"/>
      <c r="J46" s="648"/>
      <c r="K46" s="649"/>
    </row>
    <row r="47" spans="1:11" ht="13.5" customHeight="1">
      <c r="A47" s="333" t="s">
        <v>99</v>
      </c>
      <c r="B47" s="334"/>
      <c r="C47" s="616">
        <v>0</v>
      </c>
      <c r="D47" s="652"/>
      <c r="E47" s="616">
        <v>0</v>
      </c>
      <c r="F47" s="648"/>
      <c r="G47" s="648"/>
      <c r="H47" s="648"/>
      <c r="I47" s="648"/>
      <c r="J47" s="648"/>
      <c r="K47" s="649"/>
    </row>
    <row r="48" spans="1:11" ht="13.5" customHeight="1" thickBot="1">
      <c r="A48" s="325" t="s">
        <v>100</v>
      </c>
      <c r="B48" s="376"/>
      <c r="C48" s="600">
        <v>0</v>
      </c>
      <c r="D48" s="647"/>
      <c r="E48" s="600">
        <v>0</v>
      </c>
      <c r="F48" s="650"/>
      <c r="G48" s="650"/>
      <c r="H48" s="650"/>
      <c r="I48" s="650"/>
      <c r="J48" s="650"/>
      <c r="K48" s="651"/>
    </row>
    <row r="49" spans="1:11" s="395" customFormat="1" ht="9.75" customHeight="1">
      <c r="A49" s="413" t="s">
        <v>381</v>
      </c>
      <c r="B49" s="413"/>
      <c r="C49" s="414"/>
      <c r="D49" s="415"/>
      <c r="E49" s="414"/>
      <c r="F49" s="415"/>
      <c r="G49" s="415"/>
      <c r="H49" s="415"/>
      <c r="I49" s="415"/>
      <c r="J49" s="415"/>
      <c r="K49" s="415"/>
    </row>
    <row r="50" spans="1:11" s="395" customFormat="1" ht="9.75" customHeight="1">
      <c r="A50" s="413" t="s">
        <v>382</v>
      </c>
      <c r="B50" s="413"/>
      <c r="C50" s="414"/>
      <c r="D50" s="415"/>
      <c r="E50" s="414"/>
      <c r="F50" s="415"/>
      <c r="G50" s="415"/>
      <c r="H50" s="415"/>
      <c r="I50" s="415"/>
      <c r="J50" s="415"/>
      <c r="K50" s="415"/>
    </row>
    <row r="51" spans="1:11" ht="12.75">
      <c r="A51" s="640">
        <v>3</v>
      </c>
      <c r="B51" s="641"/>
      <c r="C51" s="641"/>
      <c r="D51" s="641"/>
      <c r="E51" s="641"/>
      <c r="F51" s="641"/>
      <c r="G51" s="641"/>
      <c r="H51" s="641"/>
      <c r="I51" s="641"/>
      <c r="J51" s="641"/>
      <c r="K51" s="641"/>
    </row>
  </sheetData>
  <sheetProtection password="EF65" sheet="1" objects="1" scenarios="1"/>
  <mergeCells count="52">
    <mergeCell ref="J4:K4"/>
    <mergeCell ref="F4:I4"/>
    <mergeCell ref="E1:K1"/>
    <mergeCell ref="D7:E7"/>
    <mergeCell ref="D8:E8"/>
    <mergeCell ref="F7:K7"/>
    <mergeCell ref="F8:K8"/>
    <mergeCell ref="D15:E15"/>
    <mergeCell ref="D9:E9"/>
    <mergeCell ref="D10:E10"/>
    <mergeCell ref="D11:E11"/>
    <mergeCell ref="D12:E12"/>
    <mergeCell ref="D13:E13"/>
    <mergeCell ref="D14:E14"/>
    <mergeCell ref="C19:D19"/>
    <mergeCell ref="E19:K19"/>
    <mergeCell ref="C18:K18"/>
    <mergeCell ref="C25:D25"/>
    <mergeCell ref="C26:D27"/>
    <mergeCell ref="C20:D20"/>
    <mergeCell ref="C21:D21"/>
    <mergeCell ref="C22:D22"/>
    <mergeCell ref="C24:D24"/>
    <mergeCell ref="C23:D23"/>
    <mergeCell ref="C28:D28"/>
    <mergeCell ref="C29:D29"/>
    <mergeCell ref="C30:D30"/>
    <mergeCell ref="C31:D31"/>
    <mergeCell ref="C32:D32"/>
    <mergeCell ref="C33:D34"/>
    <mergeCell ref="C35:D36"/>
    <mergeCell ref="C40:D40"/>
    <mergeCell ref="E40:K40"/>
    <mergeCell ref="C41:D41"/>
    <mergeCell ref="C42:D42"/>
    <mergeCell ref="C43:D43"/>
    <mergeCell ref="E47:K47"/>
    <mergeCell ref="E48:K48"/>
    <mergeCell ref="C44:D44"/>
    <mergeCell ref="C45:D45"/>
    <mergeCell ref="C46:D46"/>
    <mergeCell ref="C47:D47"/>
    <mergeCell ref="A51:K51"/>
    <mergeCell ref="C39:K39"/>
    <mergeCell ref="C1:D1"/>
    <mergeCell ref="C48:D48"/>
    <mergeCell ref="E41:K41"/>
    <mergeCell ref="E42:K42"/>
    <mergeCell ref="E43:K43"/>
    <mergeCell ref="E44:K44"/>
    <mergeCell ref="E45:K45"/>
    <mergeCell ref="E46:K46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5"/>
  <sheetViews>
    <sheetView showOutlineSymbols="0" workbookViewId="0" topLeftCell="A1">
      <selection activeCell="D2" sqref="D2"/>
    </sheetView>
  </sheetViews>
  <sheetFormatPr defaultColWidth="9.140625" defaultRowHeight="12.75"/>
  <cols>
    <col min="1" max="1" width="4.140625" style="1" customWidth="1"/>
    <col min="2" max="2" width="25.00390625" style="1" customWidth="1"/>
    <col min="3" max="3" width="22.140625" style="1" customWidth="1"/>
    <col min="4" max="5" width="22.7109375" style="1" customWidth="1"/>
    <col min="6" max="16384" width="9.140625" style="97" customWidth="1"/>
  </cols>
  <sheetData>
    <row r="1" spans="1:5" ht="12.75">
      <c r="A1" s="322" t="s">
        <v>92</v>
      </c>
      <c r="B1" s="422"/>
      <c r="C1" s="422"/>
      <c r="D1" s="423" t="s">
        <v>156</v>
      </c>
      <c r="E1" s="424" t="s">
        <v>165</v>
      </c>
    </row>
    <row r="2" spans="1:5" ht="12.75">
      <c r="A2" s="333" t="s">
        <v>125</v>
      </c>
      <c r="B2" s="334"/>
      <c r="C2" s="334"/>
      <c r="D2" s="305">
        <v>0</v>
      </c>
      <c r="E2" s="416">
        <v>0</v>
      </c>
    </row>
    <row r="3" spans="1:5" ht="12.75">
      <c r="A3" s="333" t="s">
        <v>126</v>
      </c>
      <c r="B3" s="334"/>
      <c r="C3" s="334"/>
      <c r="D3" s="305">
        <v>0</v>
      </c>
      <c r="E3" s="416">
        <v>0</v>
      </c>
    </row>
    <row r="4" spans="1:5" ht="12.75">
      <c r="A4" s="333" t="s">
        <v>127</v>
      </c>
      <c r="B4" s="334"/>
      <c r="C4" s="334"/>
      <c r="D4" s="305">
        <v>0</v>
      </c>
      <c r="E4" s="416">
        <v>0</v>
      </c>
    </row>
    <row r="5" spans="1:5" ht="12.75">
      <c r="A5" s="333" t="s">
        <v>128</v>
      </c>
      <c r="B5" s="334"/>
      <c r="C5" s="334"/>
      <c r="D5" s="305">
        <v>0</v>
      </c>
      <c r="E5" s="416">
        <v>0</v>
      </c>
    </row>
    <row r="6" spans="1:5" ht="13.5" thickBot="1">
      <c r="A6" s="325" t="s">
        <v>129</v>
      </c>
      <c r="B6" s="376"/>
      <c r="C6" s="376"/>
      <c r="D6" s="417">
        <v>0</v>
      </c>
      <c r="E6" s="418">
        <v>0</v>
      </c>
    </row>
    <row r="7" spans="1:5" ht="12.75">
      <c r="A7" s="268"/>
      <c r="B7" s="268"/>
      <c r="C7" s="268"/>
      <c r="D7" s="268"/>
      <c r="E7" s="268"/>
    </row>
    <row r="8" spans="1:5" ht="13.5" thickBot="1">
      <c r="A8" s="270" t="s">
        <v>91</v>
      </c>
      <c r="B8" s="268"/>
      <c r="C8" s="268"/>
      <c r="D8" s="288" t="s">
        <v>157</v>
      </c>
      <c r="E8" s="268"/>
    </row>
    <row r="9" spans="1:5" ht="12.75">
      <c r="A9" s="695" t="s">
        <v>305</v>
      </c>
      <c r="B9" s="643"/>
      <c r="C9" s="679"/>
      <c r="D9" s="642" t="s">
        <v>306</v>
      </c>
      <c r="E9" s="644"/>
    </row>
    <row r="10" spans="1:5" ht="12.75">
      <c r="A10" s="698" t="s">
        <v>308</v>
      </c>
      <c r="B10" s="699"/>
      <c r="C10" s="700"/>
      <c r="D10" s="696" t="s">
        <v>307</v>
      </c>
      <c r="E10" s="697"/>
    </row>
    <row r="11" spans="1:5" ht="12.75">
      <c r="A11" s="333" t="s">
        <v>130</v>
      </c>
      <c r="B11" s="334"/>
      <c r="C11" s="305">
        <v>0</v>
      </c>
      <c r="D11" s="334" t="s">
        <v>158</v>
      </c>
      <c r="E11" s="306">
        <v>0</v>
      </c>
    </row>
    <row r="12" spans="1:5" ht="12.75">
      <c r="A12" s="333" t="s">
        <v>131</v>
      </c>
      <c r="B12" s="334"/>
      <c r="C12" s="305">
        <v>0</v>
      </c>
      <c r="D12" s="334" t="s">
        <v>159</v>
      </c>
      <c r="E12" s="306">
        <v>0</v>
      </c>
    </row>
    <row r="13" spans="1:5" ht="12.75">
      <c r="A13" s="333" t="s">
        <v>132</v>
      </c>
      <c r="B13" s="334"/>
      <c r="C13" s="305">
        <v>0</v>
      </c>
      <c r="D13" s="334" t="s">
        <v>160</v>
      </c>
      <c r="E13" s="306">
        <v>0</v>
      </c>
    </row>
    <row r="14" spans="1:5" ht="12.75">
      <c r="A14" s="333" t="s">
        <v>133</v>
      </c>
      <c r="B14" s="334"/>
      <c r="C14" s="245">
        <f>SUM(C11:C13)</f>
        <v>0</v>
      </c>
      <c r="D14" s="334" t="s">
        <v>161</v>
      </c>
      <c r="E14" s="306">
        <v>0</v>
      </c>
    </row>
    <row r="15" spans="1:5" ht="12.75">
      <c r="A15" s="333"/>
      <c r="B15" s="334"/>
      <c r="C15" s="245"/>
      <c r="D15" s="334" t="s">
        <v>162</v>
      </c>
      <c r="E15" s="306">
        <v>0</v>
      </c>
    </row>
    <row r="16" spans="1:5" ht="13.5" thickBot="1">
      <c r="A16" s="325" t="s">
        <v>134</v>
      </c>
      <c r="B16" s="376"/>
      <c r="C16" s="200">
        <f>C14-E16</f>
        <v>0</v>
      </c>
      <c r="D16" s="376" t="s">
        <v>163</v>
      </c>
      <c r="E16" s="201">
        <f>SUM(E11:E15)</f>
        <v>0</v>
      </c>
    </row>
    <row r="17" spans="1:5" ht="12.75">
      <c r="A17" s="270"/>
      <c r="B17" s="270"/>
      <c r="C17" s="270"/>
      <c r="D17" s="270"/>
      <c r="E17" s="268"/>
    </row>
    <row r="18" spans="1:5" ht="13.5" thickBot="1">
      <c r="A18" s="268"/>
      <c r="B18" s="268"/>
      <c r="C18" s="288" t="s">
        <v>154</v>
      </c>
      <c r="D18" s="268"/>
      <c r="E18" s="268"/>
    </row>
    <row r="19" spans="1:5" ht="12.75">
      <c r="A19" s="361"/>
      <c r="B19" s="329"/>
      <c r="C19" s="329"/>
      <c r="D19" s="362" t="s">
        <v>164</v>
      </c>
      <c r="E19" s="425"/>
    </row>
    <row r="20" spans="1:5" ht="12.75">
      <c r="A20" s="364"/>
      <c r="B20" s="281"/>
      <c r="C20" s="281"/>
      <c r="D20" s="426" t="s">
        <v>117</v>
      </c>
      <c r="E20" s="427" t="s">
        <v>293</v>
      </c>
    </row>
    <row r="21" spans="1:5" ht="15.75" customHeight="1">
      <c r="A21" s="358">
        <v>82</v>
      </c>
      <c r="B21" s="334" t="s">
        <v>136</v>
      </c>
      <c r="C21" s="274"/>
      <c r="D21" s="384">
        <v>0</v>
      </c>
      <c r="E21" s="428"/>
    </row>
    <row r="22" spans="1:5" ht="15.75" customHeight="1">
      <c r="A22" s="358">
        <v>83</v>
      </c>
      <c r="B22" s="334" t="s">
        <v>137</v>
      </c>
      <c r="C22" s="274"/>
      <c r="D22" s="384">
        <v>0</v>
      </c>
      <c r="E22" s="428"/>
    </row>
    <row r="23" spans="1:5" ht="15.75" customHeight="1">
      <c r="A23" s="358">
        <v>84</v>
      </c>
      <c r="B23" s="433" t="s">
        <v>332</v>
      </c>
      <c r="C23" s="274"/>
      <c r="D23" s="384">
        <v>0</v>
      </c>
      <c r="E23" s="428"/>
    </row>
    <row r="24" spans="1:5" ht="15.75" customHeight="1">
      <c r="A24" s="689">
        <v>85</v>
      </c>
      <c r="B24" s="344" t="s">
        <v>138</v>
      </c>
      <c r="C24" s="281"/>
      <c r="D24" s="684">
        <v>0</v>
      </c>
      <c r="E24" s="429"/>
    </row>
    <row r="25" spans="1:5" ht="15.75" customHeight="1">
      <c r="A25" s="701"/>
      <c r="B25" s="344" t="s">
        <v>139</v>
      </c>
      <c r="C25" s="281"/>
      <c r="D25" s="685"/>
      <c r="E25" s="429"/>
    </row>
    <row r="26" spans="1:5" ht="15.75" customHeight="1">
      <c r="A26" s="434">
        <v>86</v>
      </c>
      <c r="B26" s="405" t="s">
        <v>331</v>
      </c>
      <c r="C26" s="277"/>
      <c r="D26" s="387">
        <v>0</v>
      </c>
      <c r="E26" s="430"/>
    </row>
    <row r="27" spans="1:5" ht="15.75" customHeight="1">
      <c r="A27" s="358">
        <v>87</v>
      </c>
      <c r="B27" s="274"/>
      <c r="C27" s="274"/>
      <c r="D27" s="384">
        <v>0</v>
      </c>
      <c r="E27" s="428"/>
    </row>
    <row r="28" spans="1:5" ht="15.75" customHeight="1">
      <c r="A28" s="358">
        <v>88</v>
      </c>
      <c r="B28" s="274"/>
      <c r="C28" s="274"/>
      <c r="D28" s="384">
        <v>0</v>
      </c>
      <c r="E28" s="428"/>
    </row>
    <row r="29" spans="1:5" ht="12" customHeight="1">
      <c r="A29" s="689">
        <v>89</v>
      </c>
      <c r="B29" s="344" t="s">
        <v>140</v>
      </c>
      <c r="C29" s="281"/>
      <c r="D29" s="684">
        <v>0</v>
      </c>
      <c r="E29" s="429"/>
    </row>
    <row r="30" spans="1:5" ht="12" customHeight="1">
      <c r="A30" s="692"/>
      <c r="B30" s="344" t="s">
        <v>141</v>
      </c>
      <c r="C30" s="281"/>
      <c r="D30" s="685"/>
      <c r="E30" s="429"/>
    </row>
    <row r="31" spans="1:5" ht="12" customHeight="1">
      <c r="A31" s="689">
        <v>90</v>
      </c>
      <c r="B31" s="405" t="s">
        <v>142</v>
      </c>
      <c r="C31" s="277"/>
      <c r="D31" s="693">
        <f>+MAX(0,+D21-D24-D26-D29)+MAX(0,-D22-D24-D26-D29)</f>
        <v>0</v>
      </c>
      <c r="E31" s="430"/>
    </row>
    <row r="32" spans="1:5" ht="12" customHeight="1">
      <c r="A32" s="692"/>
      <c r="B32" s="343" t="s">
        <v>333</v>
      </c>
      <c r="C32" s="408"/>
      <c r="D32" s="694"/>
      <c r="E32" s="431"/>
    </row>
    <row r="33" spans="1:5" ht="12" customHeight="1">
      <c r="A33" s="689">
        <v>91</v>
      </c>
      <c r="B33" s="344" t="s">
        <v>143</v>
      </c>
      <c r="C33" s="281"/>
      <c r="D33" s="684">
        <v>0</v>
      </c>
      <c r="E33" s="429"/>
    </row>
    <row r="34" spans="1:5" ht="12" customHeight="1">
      <c r="A34" s="701"/>
      <c r="B34" s="344" t="s">
        <v>144</v>
      </c>
      <c r="C34" s="281"/>
      <c r="D34" s="685"/>
      <c r="E34" s="429"/>
    </row>
    <row r="35" spans="1:5" ht="12" customHeight="1">
      <c r="A35" s="689">
        <v>92</v>
      </c>
      <c r="B35" s="405" t="s">
        <v>145</v>
      </c>
      <c r="C35" s="277"/>
      <c r="D35" s="680">
        <f>IF(D31=0,IF(D21&lt;D22,+MAX(0,+D22+D24+D26),+MAX(0,-D21+D24+D26)),0)</f>
        <v>0</v>
      </c>
      <c r="E35" s="430"/>
    </row>
    <row r="36" spans="1:5" ht="12" customHeight="1">
      <c r="A36" s="692"/>
      <c r="B36" s="343" t="s">
        <v>146</v>
      </c>
      <c r="C36" s="408"/>
      <c r="D36" s="686"/>
      <c r="E36" s="431"/>
    </row>
    <row r="37" spans="1:5" ht="12" customHeight="1">
      <c r="A37" s="689">
        <v>93</v>
      </c>
      <c r="B37" s="344" t="s">
        <v>147</v>
      </c>
      <c r="C37" s="281"/>
      <c r="D37" s="687">
        <v>0</v>
      </c>
      <c r="E37" s="429"/>
    </row>
    <row r="38" spans="1:5" ht="12" customHeight="1">
      <c r="A38" s="692"/>
      <c r="B38" s="344" t="s">
        <v>144</v>
      </c>
      <c r="C38" s="281"/>
      <c r="D38" s="688"/>
      <c r="E38" s="429"/>
    </row>
    <row r="39" spans="1:5" ht="12" customHeight="1">
      <c r="A39" s="689">
        <v>94</v>
      </c>
      <c r="B39" s="405" t="s">
        <v>148</v>
      </c>
      <c r="C39" s="277"/>
      <c r="D39" s="684">
        <v>0</v>
      </c>
      <c r="E39" s="430"/>
    </row>
    <row r="40" spans="1:5" ht="12" customHeight="1">
      <c r="A40" s="692"/>
      <c r="B40" s="343" t="s">
        <v>149</v>
      </c>
      <c r="C40" s="408"/>
      <c r="D40" s="685"/>
      <c r="E40" s="431"/>
    </row>
    <row r="41" spans="1:5" ht="18" customHeight="1">
      <c r="A41" s="435">
        <v>95</v>
      </c>
      <c r="B41" s="344" t="s">
        <v>150</v>
      </c>
      <c r="C41" s="281"/>
      <c r="D41" s="420">
        <v>0</v>
      </c>
      <c r="E41" s="429"/>
    </row>
    <row r="42" spans="1:5" ht="12.75">
      <c r="A42" s="689">
        <v>96</v>
      </c>
      <c r="B42" s="405" t="s">
        <v>151</v>
      </c>
      <c r="C42" s="277"/>
      <c r="D42" s="680">
        <f>+IF(D31&gt;0,+MAX(0,+IF(D33&gt;0,D33,D31)+D39+D41),+MAX(-D35+D39+D41,0))</f>
        <v>0</v>
      </c>
      <c r="E42" s="430"/>
    </row>
    <row r="43" spans="1:5" ht="12.75">
      <c r="A43" s="690"/>
      <c r="B43" s="344" t="s">
        <v>336</v>
      </c>
      <c r="C43" s="281"/>
      <c r="D43" s="681"/>
      <c r="E43" s="429"/>
    </row>
    <row r="44" spans="1:5" ht="12.75">
      <c r="A44" s="690"/>
      <c r="B44" s="344" t="s">
        <v>334</v>
      </c>
      <c r="C44" s="281"/>
      <c r="D44" s="681"/>
      <c r="E44" s="429"/>
    </row>
    <row r="45" spans="1:5" ht="12.75">
      <c r="A45" s="692"/>
      <c r="B45" s="343" t="s">
        <v>335</v>
      </c>
      <c r="C45" s="408"/>
      <c r="D45" s="686"/>
      <c r="E45" s="431"/>
    </row>
    <row r="46" spans="1:5" ht="12.75">
      <c r="A46" s="689">
        <v>97</v>
      </c>
      <c r="B46" s="344" t="s">
        <v>337</v>
      </c>
      <c r="C46" s="281"/>
      <c r="D46" s="680">
        <f>+IF(D31&gt;0,-MIN(0,+IF(D33&gt;0,D33,D31)+D39+D41),-MIN(-D35+D39+D41,0))</f>
        <v>0</v>
      </c>
      <c r="E46" s="429"/>
    </row>
    <row r="47" spans="1:5" ht="12.75">
      <c r="A47" s="690"/>
      <c r="B47" s="344" t="s">
        <v>338</v>
      </c>
      <c r="C47" s="281"/>
      <c r="D47" s="681"/>
      <c r="E47" s="429"/>
    </row>
    <row r="48" spans="1:5" ht="12.75">
      <c r="A48" s="690"/>
      <c r="B48" s="344" t="s">
        <v>339</v>
      </c>
      <c r="C48" s="281"/>
      <c r="D48" s="681"/>
      <c r="E48" s="429"/>
    </row>
    <row r="49" spans="1:5" ht="13.5" thickBot="1">
      <c r="A49" s="691"/>
      <c r="B49" s="339" t="s">
        <v>340</v>
      </c>
      <c r="C49" s="338"/>
      <c r="D49" s="682"/>
      <c r="E49" s="432"/>
    </row>
    <row r="50" spans="1:5" ht="12.75">
      <c r="A50" s="268"/>
      <c r="B50" s="268"/>
      <c r="C50" s="268"/>
      <c r="D50" s="268"/>
      <c r="E50" s="268"/>
    </row>
    <row r="51" spans="1:5" ht="13.5" thickBot="1">
      <c r="A51" s="270" t="s">
        <v>135</v>
      </c>
      <c r="B51" s="268"/>
      <c r="C51" s="288" t="s">
        <v>155</v>
      </c>
      <c r="D51" s="268"/>
      <c r="E51" s="268"/>
    </row>
    <row r="52" spans="1:5" ht="12.75">
      <c r="A52" s="361"/>
      <c r="B52" s="329"/>
      <c r="C52" s="329"/>
      <c r="D52" s="362" t="s">
        <v>164</v>
      </c>
      <c r="E52" s="425"/>
    </row>
    <row r="53" spans="1:5" ht="12.75">
      <c r="A53" s="364"/>
      <c r="B53" s="281"/>
      <c r="C53" s="281"/>
      <c r="D53" s="426" t="s">
        <v>117</v>
      </c>
      <c r="E53" s="427" t="s">
        <v>293</v>
      </c>
    </row>
    <row r="54" spans="1:5" ht="18" customHeight="1" thickBot="1">
      <c r="A54" s="436">
        <v>98</v>
      </c>
      <c r="B54" s="376" t="s">
        <v>153</v>
      </c>
      <c r="C54" s="326"/>
      <c r="D54" s="421">
        <f>+D26</f>
        <v>0</v>
      </c>
      <c r="E54" s="375"/>
    </row>
    <row r="55" spans="1:5" ht="12.75">
      <c r="A55" s="683">
        <v>4</v>
      </c>
      <c r="B55" s="637"/>
      <c r="C55" s="637"/>
      <c r="D55" s="637"/>
      <c r="E55" s="637"/>
    </row>
  </sheetData>
  <sheetProtection password="EF65" sheet="1" objects="1" scenarios="1"/>
  <mergeCells count="23">
    <mergeCell ref="A24:A25"/>
    <mergeCell ref="A35:A36"/>
    <mergeCell ref="A33:A34"/>
    <mergeCell ref="A31:A32"/>
    <mergeCell ref="A29:A30"/>
    <mergeCell ref="A9:C9"/>
    <mergeCell ref="D9:E9"/>
    <mergeCell ref="D10:E10"/>
    <mergeCell ref="A10:C10"/>
    <mergeCell ref="D24:D25"/>
    <mergeCell ref="D29:D30"/>
    <mergeCell ref="D31:D32"/>
    <mergeCell ref="D33:D34"/>
    <mergeCell ref="D46:D49"/>
    <mergeCell ref="A55:E55"/>
    <mergeCell ref="D39:D40"/>
    <mergeCell ref="D35:D36"/>
    <mergeCell ref="D37:D38"/>
    <mergeCell ref="D42:D45"/>
    <mergeCell ref="A46:A49"/>
    <mergeCell ref="A42:A45"/>
    <mergeCell ref="A39:A40"/>
    <mergeCell ref="A37:A38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68"/>
  <sheetViews>
    <sheetView showOutlineSymbols="0" workbookViewId="0" topLeftCell="A1">
      <selection activeCell="C8" sqref="C8:D8"/>
    </sheetView>
  </sheetViews>
  <sheetFormatPr defaultColWidth="9.140625" defaultRowHeight="12.75"/>
  <cols>
    <col min="1" max="1" width="4.140625" style="1" customWidth="1"/>
    <col min="2" max="2" width="38.28125" style="1" customWidth="1"/>
    <col min="3" max="5" width="15.7109375" style="1" customWidth="1"/>
    <col min="6" max="6" width="7.28125" style="1" customWidth="1"/>
    <col min="7" max="16384" width="9.140625" style="97" customWidth="1"/>
  </cols>
  <sheetData>
    <row r="1" spans="1:6" ht="15.75" customHeight="1" thickBot="1">
      <c r="A1" s="268"/>
      <c r="B1" s="268"/>
      <c r="C1" s="268"/>
      <c r="D1" s="445" t="s">
        <v>182</v>
      </c>
      <c r="E1" s="704">
        <f>+'DP1'!A8</f>
      </c>
      <c r="F1" s="705"/>
    </row>
    <row r="2" spans="1:6" ht="13.5" thickBot="1">
      <c r="A2" s="624" t="s">
        <v>179</v>
      </c>
      <c r="B2" s="625"/>
      <c r="C2" s="625"/>
      <c r="D2" s="625"/>
      <c r="E2" s="625"/>
      <c r="F2" s="625"/>
    </row>
    <row r="3" spans="1:11" ht="12.75">
      <c r="A3" s="446">
        <v>99</v>
      </c>
      <c r="B3" s="330" t="s">
        <v>168</v>
      </c>
      <c r="C3" s="329"/>
      <c r="D3" s="329"/>
      <c r="E3" s="329"/>
      <c r="F3" s="437" t="s">
        <v>87</v>
      </c>
      <c r="K3" s="1"/>
    </row>
    <row r="4" spans="1:11" ht="13.5" thickBot="1">
      <c r="A4" s="359">
        <v>100</v>
      </c>
      <c r="B4" s="339" t="s">
        <v>169</v>
      </c>
      <c r="C4" s="338"/>
      <c r="D4" s="338"/>
      <c r="E4" s="338"/>
      <c r="F4" s="438" t="s">
        <v>87</v>
      </c>
      <c r="K4" s="1"/>
    </row>
    <row r="5" spans="1:11" ht="9.75" customHeight="1" thickBot="1">
      <c r="A5" s="268"/>
      <c r="B5" s="268"/>
      <c r="C5" s="268"/>
      <c r="D5" s="268"/>
      <c r="E5" s="268"/>
      <c r="F5" s="268"/>
      <c r="K5" s="1"/>
    </row>
    <row r="6" spans="1:11" ht="12.75">
      <c r="A6" s="328"/>
      <c r="B6" s="330"/>
      <c r="C6" s="642" t="s">
        <v>309</v>
      </c>
      <c r="D6" s="702"/>
      <c r="E6" s="702"/>
      <c r="F6" s="703"/>
      <c r="K6" s="1"/>
    </row>
    <row r="7" spans="1:11" ht="12.75">
      <c r="A7" s="336"/>
      <c r="B7" s="344"/>
      <c r="C7" s="632" t="s">
        <v>117</v>
      </c>
      <c r="D7" s="635"/>
      <c r="E7" s="632" t="s">
        <v>293</v>
      </c>
      <c r="F7" s="706"/>
      <c r="K7" s="1"/>
    </row>
    <row r="8" spans="1:11" ht="18" customHeight="1">
      <c r="A8" s="358">
        <v>101</v>
      </c>
      <c r="B8" s="334" t="s">
        <v>170</v>
      </c>
      <c r="C8" s="669">
        <v>0</v>
      </c>
      <c r="D8" s="716"/>
      <c r="E8" s="334"/>
      <c r="F8" s="447"/>
      <c r="K8" s="1"/>
    </row>
    <row r="9" spans="1:11" ht="18" customHeight="1">
      <c r="A9" s="358">
        <v>102</v>
      </c>
      <c r="B9" s="334"/>
      <c r="C9" s="717">
        <v>0</v>
      </c>
      <c r="D9" s="716"/>
      <c r="E9" s="334"/>
      <c r="F9" s="447"/>
      <c r="K9" s="1"/>
    </row>
    <row r="10" spans="1:11" ht="18" customHeight="1">
      <c r="A10" s="358">
        <v>103</v>
      </c>
      <c r="B10" s="334" t="s">
        <v>171</v>
      </c>
      <c r="C10" s="669">
        <f>+ROUND(C8*0.2,0)</f>
        <v>0</v>
      </c>
      <c r="D10" s="716"/>
      <c r="E10" s="334"/>
      <c r="F10" s="447"/>
      <c r="K10" s="1"/>
    </row>
    <row r="11" spans="1:11" ht="18" customHeight="1">
      <c r="A11" s="358">
        <v>104</v>
      </c>
      <c r="B11" s="334"/>
      <c r="C11" s="717">
        <v>0</v>
      </c>
      <c r="D11" s="716"/>
      <c r="E11" s="334"/>
      <c r="F11" s="447"/>
      <c r="K11" s="1"/>
    </row>
    <row r="12" spans="1:11" ht="18" customHeight="1">
      <c r="A12" s="358">
        <v>105</v>
      </c>
      <c r="B12" s="334"/>
      <c r="C12" s="717">
        <v>0</v>
      </c>
      <c r="D12" s="716"/>
      <c r="E12" s="334"/>
      <c r="F12" s="447"/>
      <c r="K12" s="1"/>
    </row>
    <row r="13" spans="1:11" ht="18" customHeight="1">
      <c r="A13" s="358">
        <v>106</v>
      </c>
      <c r="B13" s="334"/>
      <c r="C13" s="717">
        <v>0</v>
      </c>
      <c r="D13" s="716"/>
      <c r="E13" s="334"/>
      <c r="F13" s="447"/>
      <c r="K13" s="1"/>
    </row>
    <row r="14" spans="1:11" ht="18" customHeight="1">
      <c r="A14" s="358">
        <v>107</v>
      </c>
      <c r="B14" s="334"/>
      <c r="C14" s="717">
        <v>0</v>
      </c>
      <c r="D14" s="716"/>
      <c r="E14" s="334"/>
      <c r="F14" s="447"/>
      <c r="K14" s="1"/>
    </row>
    <row r="15" spans="1:11" ht="18" customHeight="1">
      <c r="A15" s="358">
        <v>108</v>
      </c>
      <c r="B15" s="334"/>
      <c r="C15" s="717">
        <v>0</v>
      </c>
      <c r="D15" s="716"/>
      <c r="E15" s="334"/>
      <c r="F15" s="447"/>
      <c r="K15" s="1"/>
    </row>
    <row r="16" spans="1:11" ht="12.75">
      <c r="A16" s="689">
        <v>109</v>
      </c>
      <c r="B16" s="344" t="s">
        <v>172</v>
      </c>
      <c r="C16" s="707">
        <f>IF(C8&gt;C10,C8-C10,0)</f>
        <v>0</v>
      </c>
      <c r="D16" s="708"/>
      <c r="E16" s="344"/>
      <c r="F16" s="448"/>
      <c r="K16" s="1"/>
    </row>
    <row r="17" spans="1:11" ht="12.75">
      <c r="A17" s="692"/>
      <c r="B17" s="451" t="s">
        <v>173</v>
      </c>
      <c r="C17" s="709"/>
      <c r="D17" s="710"/>
      <c r="E17" s="343"/>
      <c r="F17" s="449"/>
      <c r="K17" s="1"/>
    </row>
    <row r="18" spans="1:11" ht="12.75">
      <c r="A18" s="689">
        <v>110</v>
      </c>
      <c r="B18" s="344" t="s">
        <v>174</v>
      </c>
      <c r="C18" s="707">
        <f>IF(C10&gt;C8,C10-C8,0)</f>
        <v>0</v>
      </c>
      <c r="D18" s="708"/>
      <c r="E18" s="344"/>
      <c r="F18" s="448"/>
      <c r="K18" s="1"/>
    </row>
    <row r="19" spans="1:11" ht="13.5" thickBot="1">
      <c r="A19" s="713"/>
      <c r="B19" s="452" t="s">
        <v>175</v>
      </c>
      <c r="C19" s="711"/>
      <c r="D19" s="712"/>
      <c r="E19" s="339"/>
      <c r="F19" s="450"/>
      <c r="K19" s="1"/>
    </row>
    <row r="20" spans="1:11" ht="9.75" customHeight="1">
      <c r="A20" s="268"/>
      <c r="B20" s="268"/>
      <c r="C20" s="268"/>
      <c r="D20" s="268"/>
      <c r="E20" s="268"/>
      <c r="F20" s="268"/>
      <c r="K20" s="1"/>
    </row>
    <row r="21" spans="1:11" ht="13.5" thickBot="1">
      <c r="A21" s="268" t="s">
        <v>166</v>
      </c>
      <c r="B21" s="268"/>
      <c r="C21" s="288" t="s">
        <v>180</v>
      </c>
      <c r="D21" s="268"/>
      <c r="E21" s="268"/>
      <c r="F21" s="268"/>
      <c r="K21" s="1"/>
    </row>
    <row r="22" spans="1:11" ht="12.75">
      <c r="A22" s="328"/>
      <c r="B22" s="330"/>
      <c r="C22" s="362"/>
      <c r="D22" s="330" t="s">
        <v>183</v>
      </c>
      <c r="E22" s="453"/>
      <c r="F22" s="425"/>
      <c r="K22" s="1"/>
    </row>
    <row r="23" spans="1:11" ht="12.75">
      <c r="A23" s="333"/>
      <c r="B23" s="334"/>
      <c r="C23" s="356" t="s">
        <v>105</v>
      </c>
      <c r="D23" s="356" t="s">
        <v>107</v>
      </c>
      <c r="E23" s="356" t="s">
        <v>184</v>
      </c>
      <c r="F23" s="357" t="s">
        <v>384</v>
      </c>
      <c r="K23" s="1"/>
    </row>
    <row r="24" spans="1:11" ht="12.75">
      <c r="A24" s="333"/>
      <c r="B24" s="335" t="s">
        <v>176</v>
      </c>
      <c r="C24" s="454"/>
      <c r="D24" s="454"/>
      <c r="E24" s="454" t="s">
        <v>310</v>
      </c>
      <c r="F24" s="455"/>
      <c r="K24" s="1"/>
    </row>
    <row r="25" spans="1:11" ht="12.75">
      <c r="A25" s="333"/>
      <c r="B25" s="335">
        <v>1</v>
      </c>
      <c r="C25" s="356">
        <v>2</v>
      </c>
      <c r="D25" s="356">
        <v>3</v>
      </c>
      <c r="E25" s="356">
        <v>4</v>
      </c>
      <c r="F25" s="357">
        <v>5</v>
      </c>
      <c r="K25" s="1"/>
    </row>
    <row r="26" spans="1:11" ht="15.75" customHeight="1">
      <c r="A26" s="358">
        <v>1</v>
      </c>
      <c r="B26" s="384"/>
      <c r="C26" s="441">
        <v>0</v>
      </c>
      <c r="D26" s="441">
        <v>0</v>
      </c>
      <c r="E26" s="441">
        <f>C26-D26</f>
        <v>0</v>
      </c>
      <c r="F26" s="442"/>
      <c r="K26" s="1"/>
    </row>
    <row r="27" spans="1:11" ht="15.75" customHeight="1">
      <c r="A27" s="358">
        <v>2</v>
      </c>
      <c r="B27" s="384"/>
      <c r="C27" s="441">
        <v>0</v>
      </c>
      <c r="D27" s="441">
        <v>0</v>
      </c>
      <c r="E27" s="441">
        <f aca="true" t="shared" si="0" ref="E27:E32">C27-D27</f>
        <v>0</v>
      </c>
      <c r="F27" s="442"/>
      <c r="K27" s="1"/>
    </row>
    <row r="28" spans="1:11" ht="15.75" customHeight="1">
      <c r="A28" s="358">
        <v>3</v>
      </c>
      <c r="B28" s="384"/>
      <c r="C28" s="441">
        <v>0</v>
      </c>
      <c r="D28" s="441">
        <v>0</v>
      </c>
      <c r="E28" s="441">
        <f t="shared" si="0"/>
        <v>0</v>
      </c>
      <c r="F28" s="442"/>
      <c r="K28" s="1"/>
    </row>
    <row r="29" spans="1:11" ht="15.75" customHeight="1">
      <c r="A29" s="358">
        <v>4</v>
      </c>
      <c r="B29" s="384"/>
      <c r="C29" s="441">
        <v>0</v>
      </c>
      <c r="D29" s="441">
        <v>0</v>
      </c>
      <c r="E29" s="441">
        <f t="shared" si="0"/>
        <v>0</v>
      </c>
      <c r="F29" s="442"/>
      <c r="K29" s="1"/>
    </row>
    <row r="30" spans="1:11" ht="15.75" customHeight="1">
      <c r="A30" s="358">
        <v>5</v>
      </c>
      <c r="B30" s="384"/>
      <c r="C30" s="441">
        <v>0</v>
      </c>
      <c r="D30" s="441">
        <v>0</v>
      </c>
      <c r="E30" s="441">
        <f t="shared" si="0"/>
        <v>0</v>
      </c>
      <c r="F30" s="442"/>
      <c r="K30" s="1"/>
    </row>
    <row r="31" spans="1:11" ht="15.75" customHeight="1">
      <c r="A31" s="358">
        <v>6</v>
      </c>
      <c r="B31" s="384"/>
      <c r="C31" s="441">
        <v>0</v>
      </c>
      <c r="D31" s="441">
        <v>0</v>
      </c>
      <c r="E31" s="441">
        <f t="shared" si="0"/>
        <v>0</v>
      </c>
      <c r="F31" s="442"/>
      <c r="K31" s="1"/>
    </row>
    <row r="32" spans="1:11" ht="15.75" customHeight="1">
      <c r="A32" s="358">
        <v>7</v>
      </c>
      <c r="B32" s="384"/>
      <c r="C32" s="441">
        <v>0</v>
      </c>
      <c r="D32" s="441">
        <v>0</v>
      </c>
      <c r="E32" s="441">
        <f t="shared" si="0"/>
        <v>0</v>
      </c>
      <c r="F32" s="442"/>
      <c r="K32" s="1"/>
    </row>
    <row r="33" spans="1:11" ht="18" customHeight="1" thickBot="1">
      <c r="A33" s="325" t="s">
        <v>167</v>
      </c>
      <c r="B33" s="376"/>
      <c r="C33" s="456" t="s">
        <v>181</v>
      </c>
      <c r="D33" s="456" t="s">
        <v>181</v>
      </c>
      <c r="E33" s="443">
        <f>IF(E26&gt;0,E26,0)+IF(E27&gt;0,E27,0)+IF(E28&gt;0,E28,0)+IF(E29&gt;0,E29,0)+IF(E30&gt;0,E30,0)+IF(E31&gt;0,E31,0)+IF(E32&gt;0,E32,0)</f>
        <v>0</v>
      </c>
      <c r="F33" s="457" t="s">
        <v>73</v>
      </c>
      <c r="K33" s="1"/>
    </row>
    <row r="34" spans="1:11" ht="9.75" customHeight="1" thickBot="1">
      <c r="A34" s="270"/>
      <c r="B34" s="270"/>
      <c r="C34" s="268"/>
      <c r="D34" s="268"/>
      <c r="E34" s="268"/>
      <c r="F34" s="268"/>
      <c r="K34" s="1"/>
    </row>
    <row r="35" spans="1:11" ht="15.75" customHeight="1">
      <c r="A35" s="361"/>
      <c r="B35" s="329"/>
      <c r="C35" s="642" t="s">
        <v>309</v>
      </c>
      <c r="D35" s="702"/>
      <c r="E35" s="702"/>
      <c r="F35" s="703"/>
      <c r="K35" s="1"/>
    </row>
    <row r="36" spans="1:11" ht="15.75" customHeight="1">
      <c r="A36" s="364"/>
      <c r="B36" s="281"/>
      <c r="C36" s="632" t="s">
        <v>117</v>
      </c>
      <c r="D36" s="635"/>
      <c r="E36" s="632" t="s">
        <v>293</v>
      </c>
      <c r="F36" s="706"/>
      <c r="K36" s="1"/>
    </row>
    <row r="37" spans="1:11" ht="15.75" customHeight="1">
      <c r="A37" s="358">
        <v>112</v>
      </c>
      <c r="B37" s="334" t="s">
        <v>105</v>
      </c>
      <c r="C37" s="242"/>
      <c r="D37" s="243">
        <f>+C32+C31+C30+C29+C28+C27+C26</f>
        <v>0</v>
      </c>
      <c r="E37" s="274"/>
      <c r="F37" s="367"/>
      <c r="K37" s="1"/>
    </row>
    <row r="38" spans="1:11" ht="15.75" customHeight="1">
      <c r="A38" s="358">
        <v>112</v>
      </c>
      <c r="B38" s="334" t="s">
        <v>177</v>
      </c>
      <c r="C38" s="242"/>
      <c r="D38" s="243">
        <f>D37-D39</f>
        <v>0</v>
      </c>
      <c r="E38" s="274"/>
      <c r="F38" s="367"/>
      <c r="K38" s="1"/>
    </row>
    <row r="39" spans="1:11" ht="15.75" customHeight="1" thickBot="1">
      <c r="A39" s="436">
        <v>113</v>
      </c>
      <c r="B39" s="376" t="s">
        <v>178</v>
      </c>
      <c r="C39" s="316"/>
      <c r="D39" s="199">
        <f>+E33</f>
        <v>0</v>
      </c>
      <c r="E39" s="326"/>
      <c r="F39" s="375"/>
      <c r="K39" s="1"/>
    </row>
    <row r="40" spans="1:11" ht="15.75" customHeight="1" thickBot="1">
      <c r="A40" s="714" t="s">
        <v>311</v>
      </c>
      <c r="B40" s="715"/>
      <c r="C40" s="715"/>
      <c r="D40" s="715"/>
      <c r="E40" s="715"/>
      <c r="F40" s="715"/>
      <c r="K40" s="1"/>
    </row>
    <row r="41" spans="1:11" ht="15.75" customHeight="1">
      <c r="A41" s="361"/>
      <c r="B41" s="329"/>
      <c r="C41" s="642" t="s">
        <v>309</v>
      </c>
      <c r="D41" s="702"/>
      <c r="E41" s="702"/>
      <c r="F41" s="703"/>
      <c r="K41" s="1"/>
    </row>
    <row r="42" spans="1:11" ht="15.75" customHeight="1">
      <c r="A42" s="364"/>
      <c r="B42" s="281"/>
      <c r="C42" s="632" t="s">
        <v>117</v>
      </c>
      <c r="D42" s="635"/>
      <c r="E42" s="632" t="s">
        <v>293</v>
      </c>
      <c r="F42" s="706"/>
      <c r="K42" s="1"/>
    </row>
    <row r="43" spans="1:11" ht="15.75" customHeight="1">
      <c r="A43" s="358">
        <v>114</v>
      </c>
      <c r="B43" s="334" t="s">
        <v>341</v>
      </c>
      <c r="C43" s="242"/>
      <c r="D43" s="243">
        <f>+'DP2'!H45</f>
        <v>0</v>
      </c>
      <c r="E43" s="274"/>
      <c r="F43" s="367"/>
      <c r="K43" s="1"/>
    </row>
    <row r="44" spans="1:11" ht="15.75" customHeight="1">
      <c r="A44" s="358">
        <v>115</v>
      </c>
      <c r="B44" s="334" t="s">
        <v>342</v>
      </c>
      <c r="C44" s="242"/>
      <c r="D44" s="243">
        <f>IF('DP3'!C33&gt;0,'DP3'!C33,0)+'DP4'!D42</f>
        <v>0</v>
      </c>
      <c r="E44" s="274"/>
      <c r="F44" s="367"/>
      <c r="K44" s="1"/>
    </row>
    <row r="45" spans="1:11" ht="15.75" customHeight="1">
      <c r="A45" s="358">
        <v>116</v>
      </c>
      <c r="B45" s="334" t="s">
        <v>343</v>
      </c>
      <c r="C45" s="242"/>
      <c r="D45" s="243">
        <f>IF('DP3'!C35&gt;0,'DP3'!C35,0)+'DP4'!D46</f>
        <v>0</v>
      </c>
      <c r="E45" s="274"/>
      <c r="F45" s="367"/>
      <c r="K45" s="1"/>
    </row>
    <row r="46" spans="1:11" ht="15.75" customHeight="1">
      <c r="A46" s="358">
        <v>117</v>
      </c>
      <c r="B46" s="334" t="s">
        <v>344</v>
      </c>
      <c r="C46" s="242"/>
      <c r="D46" s="243">
        <f>'DP4'!D54</f>
        <v>0</v>
      </c>
      <c r="E46" s="274"/>
      <c r="F46" s="367"/>
      <c r="K46" s="1"/>
    </row>
    <row r="47" spans="1:11" ht="15.75" customHeight="1" thickBot="1">
      <c r="A47" s="359">
        <v>118</v>
      </c>
      <c r="B47" s="339" t="s">
        <v>345</v>
      </c>
      <c r="C47" s="394"/>
      <c r="D47" s="444">
        <f>+C16</f>
        <v>0</v>
      </c>
      <c r="E47" s="338"/>
      <c r="F47" s="412"/>
      <c r="K47" s="1"/>
    </row>
    <row r="48" spans="1:11" ht="9.75" customHeight="1">
      <c r="A48" s="293" t="s">
        <v>385</v>
      </c>
      <c r="B48" s="344"/>
      <c r="C48" s="281"/>
      <c r="D48" s="281"/>
      <c r="E48" s="281"/>
      <c r="F48" s="281"/>
      <c r="K48" s="1"/>
    </row>
    <row r="49" spans="1:11" ht="12.75">
      <c r="A49" s="270"/>
      <c r="B49" s="270"/>
      <c r="C49" s="288">
        <v>5</v>
      </c>
      <c r="D49" s="268"/>
      <c r="E49" s="268"/>
      <c r="F49" s="268"/>
      <c r="K49" s="1"/>
    </row>
    <row r="50" spans="1:11" ht="12.75">
      <c r="A50" s="6"/>
      <c r="B50" s="6"/>
      <c r="C50" s="102"/>
      <c r="K50" s="1"/>
    </row>
    <row r="51" spans="1:11" ht="12.75">
      <c r="A51" s="6"/>
      <c r="B51" s="6"/>
      <c r="C51" s="102"/>
      <c r="K51" s="1"/>
    </row>
    <row r="52" spans="1:11" ht="12.75">
      <c r="A52" s="6"/>
      <c r="B52" s="6"/>
      <c r="C52" s="102"/>
      <c r="K52" s="1"/>
    </row>
    <row r="53" spans="1:11" ht="12.75">
      <c r="A53" s="6"/>
      <c r="B53" s="6"/>
      <c r="C53" s="102"/>
      <c r="K53" s="1"/>
    </row>
    <row r="54" spans="1:11" ht="12.75">
      <c r="A54" s="6"/>
      <c r="B54" s="6"/>
      <c r="C54" s="102"/>
      <c r="K54" s="1"/>
    </row>
    <row r="55" spans="1:11" ht="12.75">
      <c r="A55" s="6"/>
      <c r="B55" s="6"/>
      <c r="C55" s="102"/>
      <c r="K55" s="1"/>
    </row>
    <row r="56" spans="1:11" ht="12.75">
      <c r="A56" s="6"/>
      <c r="B56" s="6"/>
      <c r="C56" s="102"/>
      <c r="K56" s="1"/>
    </row>
    <row r="57" spans="1:11" ht="12.75">
      <c r="A57" s="6"/>
      <c r="B57" s="6"/>
      <c r="C57" s="102"/>
      <c r="K57" s="1"/>
    </row>
    <row r="58" spans="1:11" ht="12.75">
      <c r="A58" s="6"/>
      <c r="B58" s="6"/>
      <c r="C58" s="102"/>
      <c r="K58" s="1"/>
    </row>
    <row r="59" spans="1:11" ht="12.75">
      <c r="A59" s="6"/>
      <c r="B59" s="6"/>
      <c r="C59" s="102"/>
      <c r="K59" s="1"/>
    </row>
    <row r="60" spans="1:11" ht="12.75">
      <c r="A60" s="6"/>
      <c r="B60" s="6"/>
      <c r="C60" s="102"/>
      <c r="K60" s="1"/>
    </row>
    <row r="61" spans="1:11" ht="12.75">
      <c r="A61" s="6"/>
      <c r="B61" s="6"/>
      <c r="C61" s="102"/>
      <c r="K61" s="1"/>
    </row>
    <row r="62" spans="1:11" ht="12.75">
      <c r="A62" s="6"/>
      <c r="B62" s="6"/>
      <c r="C62" s="102"/>
      <c r="K62" s="1"/>
    </row>
    <row r="63" spans="1:11" ht="12.75">
      <c r="A63" s="6"/>
      <c r="B63" s="6"/>
      <c r="C63" s="102"/>
      <c r="K63" s="1"/>
    </row>
    <row r="64" spans="1:11" ht="12.75">
      <c r="A64" s="6"/>
      <c r="B64" s="6"/>
      <c r="C64" s="102"/>
      <c r="K64" s="1"/>
    </row>
    <row r="65" spans="1:11" ht="12.75">
      <c r="A65" s="6"/>
      <c r="B65" s="6"/>
      <c r="C65" s="102"/>
      <c r="K65" s="1"/>
    </row>
    <row r="66" spans="1:11" ht="12.75">
      <c r="A66" s="6"/>
      <c r="B66" s="6"/>
      <c r="C66" s="102"/>
      <c r="K66" s="1"/>
    </row>
    <row r="67" spans="1:11" ht="12.75">
      <c r="A67" s="6"/>
      <c r="B67" s="6"/>
      <c r="C67" s="102"/>
      <c r="K67" s="1"/>
    </row>
    <row r="68" spans="1:11" ht="12.75">
      <c r="A68" s="6"/>
      <c r="B68" s="6"/>
      <c r="C68" s="102"/>
      <c r="K68" s="1"/>
    </row>
    <row r="69" spans="1:11" ht="12.75">
      <c r="A69" s="6"/>
      <c r="B69" s="6"/>
      <c r="C69" s="102"/>
      <c r="K69" s="1"/>
    </row>
    <row r="70" spans="1:11" ht="12.75">
      <c r="A70" s="6"/>
      <c r="B70" s="6"/>
      <c r="C70" s="102"/>
      <c r="K70" s="1"/>
    </row>
    <row r="71" spans="1:11" ht="12.75">
      <c r="A71" s="6"/>
      <c r="B71" s="6"/>
      <c r="C71" s="102"/>
      <c r="K71" s="1"/>
    </row>
    <row r="72" spans="1:11" ht="12.75">
      <c r="A72" s="6"/>
      <c r="B72" s="6"/>
      <c r="C72" s="102"/>
      <c r="K72" s="1"/>
    </row>
    <row r="73" spans="1:11" ht="12.75">
      <c r="A73" s="6"/>
      <c r="B73" s="6"/>
      <c r="C73" s="102"/>
      <c r="K73" s="1"/>
    </row>
    <row r="74" spans="1:11" ht="12.75">
      <c r="A74" s="6"/>
      <c r="B74" s="6"/>
      <c r="C74" s="102"/>
      <c r="K74" s="1"/>
    </row>
    <row r="75" spans="1:11" ht="12.75">
      <c r="A75" s="6"/>
      <c r="B75" s="6"/>
      <c r="C75" s="102"/>
      <c r="K75" s="1"/>
    </row>
    <row r="76" spans="1:11" ht="12.75">
      <c r="A76" s="6"/>
      <c r="B76" s="6"/>
      <c r="C76" s="102"/>
      <c r="K76" s="1"/>
    </row>
    <row r="77" spans="1:11" ht="12.75">
      <c r="A77" s="6"/>
      <c r="B77" s="6"/>
      <c r="C77" s="102"/>
      <c r="K77" s="1"/>
    </row>
    <row r="78" spans="1:11" ht="12.75">
      <c r="A78" s="6"/>
      <c r="B78" s="6"/>
      <c r="C78" s="102"/>
      <c r="K78" s="1"/>
    </row>
    <row r="79" spans="1:11" ht="12.75">
      <c r="A79" s="6"/>
      <c r="B79" s="6"/>
      <c r="C79" s="102"/>
      <c r="K79" s="1"/>
    </row>
    <row r="80" spans="1:11" ht="12.75">
      <c r="A80" s="6"/>
      <c r="B80" s="6"/>
      <c r="C80" s="102"/>
      <c r="K80" s="1"/>
    </row>
    <row r="81" spans="1:11" ht="12.75">
      <c r="A81" s="6"/>
      <c r="B81" s="6"/>
      <c r="C81" s="102"/>
      <c r="K81" s="1"/>
    </row>
    <row r="82" spans="1:11" ht="12.75">
      <c r="A82" s="6"/>
      <c r="B82" s="6"/>
      <c r="C82" s="102"/>
      <c r="K82" s="1"/>
    </row>
    <row r="83" spans="1:11" ht="12.75">
      <c r="A83" s="6"/>
      <c r="B83" s="6"/>
      <c r="C83" s="102"/>
      <c r="K83" s="1"/>
    </row>
    <row r="84" spans="1:11" ht="12.75">
      <c r="A84" s="6"/>
      <c r="B84" s="6"/>
      <c r="C84" s="102"/>
      <c r="K84" s="1"/>
    </row>
    <row r="85" spans="1:11" ht="12.75">
      <c r="A85" s="6"/>
      <c r="B85" s="6"/>
      <c r="C85" s="102"/>
      <c r="K85" s="1"/>
    </row>
    <row r="86" spans="1:11" ht="12.75">
      <c r="A86" s="6"/>
      <c r="B86" s="6"/>
      <c r="C86" s="102"/>
      <c r="K86" s="1"/>
    </row>
    <row r="87" spans="1:11" ht="12.75">
      <c r="A87" s="6"/>
      <c r="B87" s="6"/>
      <c r="C87" s="102"/>
      <c r="K87" s="1"/>
    </row>
    <row r="88" spans="1:11" ht="12.75">
      <c r="A88" s="6"/>
      <c r="B88" s="6"/>
      <c r="C88" s="102"/>
      <c r="K88" s="1"/>
    </row>
    <row r="89" spans="1:11" ht="12.75">
      <c r="A89" s="6"/>
      <c r="B89" s="6"/>
      <c r="C89" s="102"/>
      <c r="K89" s="1"/>
    </row>
    <row r="90" spans="1:11" ht="12.75">
      <c r="A90" s="6"/>
      <c r="B90" s="6"/>
      <c r="C90" s="102"/>
      <c r="K90" s="1"/>
    </row>
    <row r="91" spans="1:11" ht="12.75">
      <c r="A91" s="6"/>
      <c r="B91" s="6"/>
      <c r="C91" s="102"/>
      <c r="K91" s="1"/>
    </row>
    <row r="92" spans="1:11" ht="12.75">
      <c r="A92" s="6"/>
      <c r="B92" s="6"/>
      <c r="C92" s="102"/>
      <c r="K92" s="1"/>
    </row>
    <row r="93" spans="1:11" ht="12.75">
      <c r="A93" s="6"/>
      <c r="B93" s="6"/>
      <c r="C93" s="102"/>
      <c r="K93" s="1"/>
    </row>
    <row r="94" spans="1:11" ht="12.75">
      <c r="A94" s="6"/>
      <c r="B94" s="6"/>
      <c r="C94" s="102"/>
      <c r="K94" s="1"/>
    </row>
    <row r="95" spans="1:11" ht="12.75">
      <c r="A95" s="6"/>
      <c r="B95" s="6"/>
      <c r="C95" s="102"/>
      <c r="K95" s="1"/>
    </row>
    <row r="96" spans="1:11" ht="12.75">
      <c r="A96" s="6"/>
      <c r="B96" s="6"/>
      <c r="C96" s="102"/>
      <c r="K96" s="1"/>
    </row>
    <row r="97" spans="1:11" ht="12.75">
      <c r="A97" s="6"/>
      <c r="B97" s="6"/>
      <c r="C97" s="102"/>
      <c r="K97" s="1"/>
    </row>
    <row r="98" spans="1:11" ht="12.75">
      <c r="A98" s="6"/>
      <c r="B98" s="6"/>
      <c r="C98" s="102"/>
      <c r="K98" s="1"/>
    </row>
    <row r="99" spans="1:11" ht="12.75">
      <c r="A99" s="6"/>
      <c r="B99" s="6"/>
      <c r="C99" s="102"/>
      <c r="K99" s="1"/>
    </row>
    <row r="100" spans="1:11" ht="12.75">
      <c r="A100" s="6"/>
      <c r="B100" s="6"/>
      <c r="C100" s="102"/>
      <c r="K100" s="1"/>
    </row>
    <row r="101" spans="1:11" ht="12.75">
      <c r="A101" s="6"/>
      <c r="B101" s="6"/>
      <c r="C101" s="102"/>
      <c r="K101" s="1"/>
    </row>
    <row r="102" spans="1:11" ht="12.75">
      <c r="A102" s="6"/>
      <c r="B102" s="6"/>
      <c r="C102" s="102"/>
      <c r="K102" s="1"/>
    </row>
    <row r="103" spans="1:11" ht="12.75">
      <c r="A103" s="6"/>
      <c r="B103" s="6"/>
      <c r="C103" s="102"/>
      <c r="K103" s="1"/>
    </row>
    <row r="104" spans="1:11" ht="12.75">
      <c r="A104" s="6"/>
      <c r="B104" s="6"/>
      <c r="C104" s="102"/>
      <c r="K104" s="1"/>
    </row>
    <row r="105" spans="1:11" ht="12.75">
      <c r="A105" s="6"/>
      <c r="B105" s="6"/>
      <c r="C105" s="102"/>
      <c r="K105" s="1"/>
    </row>
    <row r="106" spans="1:11" ht="12.75">
      <c r="A106" s="6"/>
      <c r="B106" s="6"/>
      <c r="C106" s="102"/>
      <c r="K106" s="1"/>
    </row>
    <row r="107" spans="1:11" ht="12.75">
      <c r="A107" s="6"/>
      <c r="B107" s="6"/>
      <c r="C107" s="102"/>
      <c r="K107" s="1"/>
    </row>
    <row r="108" spans="1:11" ht="12.75">
      <c r="A108" s="6"/>
      <c r="B108" s="6"/>
      <c r="C108" s="102"/>
      <c r="K108" s="1"/>
    </row>
    <row r="109" spans="1:11" ht="12.75">
      <c r="A109" s="6"/>
      <c r="B109" s="6"/>
      <c r="C109" s="102"/>
      <c r="K109" s="1"/>
    </row>
    <row r="110" spans="1:11" ht="12.75">
      <c r="A110" s="6"/>
      <c r="B110" s="6"/>
      <c r="C110" s="102"/>
      <c r="K110" s="1"/>
    </row>
    <row r="111" spans="1:11" ht="12.75">
      <c r="A111" s="6"/>
      <c r="B111" s="6"/>
      <c r="C111" s="102"/>
      <c r="K111" s="1"/>
    </row>
    <row r="112" spans="1:11" ht="12.75">
      <c r="A112" s="6"/>
      <c r="B112" s="6"/>
      <c r="C112" s="102"/>
      <c r="K112" s="1"/>
    </row>
    <row r="113" spans="1:11" ht="12.75">
      <c r="A113" s="6"/>
      <c r="B113" s="6"/>
      <c r="C113" s="102"/>
      <c r="K113" s="1"/>
    </row>
    <row r="114" spans="1:11" ht="12.75">
      <c r="A114" s="6"/>
      <c r="B114" s="6"/>
      <c r="C114" s="102"/>
      <c r="K114" s="1"/>
    </row>
    <row r="115" spans="1:11" ht="12.75">
      <c r="A115" s="6"/>
      <c r="B115" s="6"/>
      <c r="C115" s="102"/>
      <c r="K115" s="1"/>
    </row>
    <row r="116" spans="1:11" ht="12.75">
      <c r="A116" s="6"/>
      <c r="B116" s="6"/>
      <c r="C116" s="102"/>
      <c r="K116" s="1"/>
    </row>
    <row r="117" spans="1:11" ht="12.75">
      <c r="A117" s="6"/>
      <c r="B117" s="6"/>
      <c r="C117" s="102"/>
      <c r="K117" s="1"/>
    </row>
    <row r="118" spans="1:11" ht="12.75">
      <c r="A118" s="6"/>
      <c r="B118" s="6"/>
      <c r="C118" s="102"/>
      <c r="K118" s="1"/>
    </row>
    <row r="119" spans="1:11" ht="12.75">
      <c r="A119" s="6"/>
      <c r="B119" s="6"/>
      <c r="C119" s="102"/>
      <c r="K119" s="1"/>
    </row>
    <row r="120" spans="1:11" ht="12.75">
      <c r="A120" s="6"/>
      <c r="B120" s="6"/>
      <c r="C120" s="102"/>
      <c r="K120" s="1"/>
    </row>
    <row r="121" spans="1:11" ht="12.75">
      <c r="A121" s="6"/>
      <c r="B121" s="6"/>
      <c r="C121" s="102"/>
      <c r="K121" s="1"/>
    </row>
    <row r="122" spans="1:11" ht="12.75">
      <c r="A122" s="6"/>
      <c r="B122" s="6"/>
      <c r="C122" s="102"/>
      <c r="K122" s="1"/>
    </row>
    <row r="123" spans="1:11" ht="12.75">
      <c r="A123" s="6"/>
      <c r="B123" s="6"/>
      <c r="C123" s="102"/>
      <c r="K123" s="1"/>
    </row>
    <row r="124" spans="1:11" ht="12.75">
      <c r="A124" s="6"/>
      <c r="B124" s="6"/>
      <c r="C124" s="102"/>
      <c r="K124" s="1"/>
    </row>
    <row r="125" spans="1:11" ht="12.75">
      <c r="A125" s="6"/>
      <c r="B125" s="6"/>
      <c r="C125" s="102"/>
      <c r="K125" s="1"/>
    </row>
    <row r="126" spans="1:11" ht="12.75">
      <c r="A126" s="6"/>
      <c r="B126" s="6"/>
      <c r="C126" s="102"/>
      <c r="K126" s="1"/>
    </row>
    <row r="127" spans="1:11" ht="12.75">
      <c r="A127" s="6"/>
      <c r="B127" s="6"/>
      <c r="C127" s="102"/>
      <c r="K127" s="1"/>
    </row>
    <row r="128" spans="1:11" ht="12.75">
      <c r="A128" s="6"/>
      <c r="B128" s="6"/>
      <c r="C128" s="102"/>
      <c r="K128" s="1"/>
    </row>
    <row r="129" spans="1:11" ht="12.75">
      <c r="A129" s="6"/>
      <c r="B129" s="6"/>
      <c r="C129" s="102"/>
      <c r="K129" s="1"/>
    </row>
    <row r="130" spans="1:11" ht="12.75">
      <c r="A130" s="6"/>
      <c r="B130" s="6"/>
      <c r="C130" s="102"/>
      <c r="K130" s="1"/>
    </row>
    <row r="131" spans="1:11" ht="12.75">
      <c r="A131" s="6"/>
      <c r="B131" s="6"/>
      <c r="C131" s="102"/>
      <c r="K131" s="1"/>
    </row>
    <row r="132" spans="1:11" ht="12.75">
      <c r="A132" s="6"/>
      <c r="B132" s="6"/>
      <c r="C132" s="102"/>
      <c r="K132" s="1"/>
    </row>
    <row r="133" spans="1:11" ht="12.75">
      <c r="A133" s="6"/>
      <c r="B133" s="6"/>
      <c r="C133" s="102"/>
      <c r="K133" s="1"/>
    </row>
    <row r="134" spans="1:11" ht="12.75">
      <c r="A134" s="6"/>
      <c r="B134" s="6"/>
      <c r="C134" s="102"/>
      <c r="K134" s="1"/>
    </row>
    <row r="135" spans="1:11" ht="12.75">
      <c r="A135" s="6"/>
      <c r="B135" s="6"/>
      <c r="C135" s="102"/>
      <c r="K135" s="1"/>
    </row>
    <row r="136" spans="1:11" ht="12.75">
      <c r="A136" s="6"/>
      <c r="B136" s="6"/>
      <c r="C136" s="102"/>
      <c r="K136" s="1"/>
    </row>
    <row r="137" spans="1:11" ht="12.75">
      <c r="A137" s="6"/>
      <c r="B137" s="6"/>
      <c r="C137" s="102"/>
      <c r="K137" s="1"/>
    </row>
    <row r="138" spans="1:11" ht="12.75">
      <c r="A138" s="6"/>
      <c r="B138" s="6"/>
      <c r="C138" s="102"/>
      <c r="K138" s="1"/>
    </row>
    <row r="139" spans="1:11" ht="12.75">
      <c r="A139" s="6"/>
      <c r="B139" s="6"/>
      <c r="C139" s="102"/>
      <c r="K139" s="1"/>
    </row>
    <row r="140" spans="1:11" ht="12.75">
      <c r="A140" s="6"/>
      <c r="B140" s="6"/>
      <c r="C140" s="102"/>
      <c r="K140" s="1"/>
    </row>
    <row r="141" spans="1:11" ht="12.75">
      <c r="A141" s="6"/>
      <c r="B141" s="6"/>
      <c r="C141" s="102"/>
      <c r="K141" s="1"/>
    </row>
    <row r="142" spans="1:11" ht="12.75">
      <c r="A142" s="6"/>
      <c r="B142" s="6"/>
      <c r="C142" s="102"/>
      <c r="K142" s="1"/>
    </row>
    <row r="143" spans="1:11" ht="12.75">
      <c r="A143" s="6"/>
      <c r="B143" s="6"/>
      <c r="C143" s="102"/>
      <c r="K143" s="1"/>
    </row>
    <row r="144" spans="1:11" ht="12.75">
      <c r="A144" s="6"/>
      <c r="B144" s="6"/>
      <c r="C144" s="102"/>
      <c r="K144" s="1"/>
    </row>
    <row r="145" spans="1:11" ht="12.75">
      <c r="A145" s="6"/>
      <c r="B145" s="6"/>
      <c r="C145" s="102"/>
      <c r="K145" s="1"/>
    </row>
    <row r="146" spans="1:11" ht="12.75">
      <c r="A146" s="6"/>
      <c r="B146" s="6"/>
      <c r="C146" s="102"/>
      <c r="K146" s="1"/>
    </row>
    <row r="147" spans="1:11" ht="12.75">
      <c r="A147" s="6"/>
      <c r="B147" s="6"/>
      <c r="C147" s="102"/>
      <c r="K147" s="1"/>
    </row>
    <row r="148" spans="1:11" ht="12.75">
      <c r="A148" s="6"/>
      <c r="B148" s="6"/>
      <c r="C148" s="102"/>
      <c r="K148" s="1"/>
    </row>
    <row r="149" spans="1:11" ht="12.75">
      <c r="A149" s="6"/>
      <c r="B149" s="6"/>
      <c r="C149" s="102"/>
      <c r="K149" s="1"/>
    </row>
    <row r="150" spans="1:11" ht="12.75">
      <c r="A150" s="6"/>
      <c r="B150" s="6"/>
      <c r="C150" s="102"/>
      <c r="K150" s="1"/>
    </row>
    <row r="151" spans="1:11" ht="12.75">
      <c r="A151" s="6"/>
      <c r="B151" s="6"/>
      <c r="C151" s="102"/>
      <c r="K151" s="1"/>
    </row>
    <row r="152" spans="1:11" ht="12.75">
      <c r="A152" s="6"/>
      <c r="B152" s="6"/>
      <c r="C152" s="102"/>
      <c r="K152" s="1"/>
    </row>
    <row r="153" spans="1:11" ht="12.75">
      <c r="A153" s="6"/>
      <c r="B153" s="6"/>
      <c r="C153" s="102"/>
      <c r="K153" s="1"/>
    </row>
    <row r="154" spans="1:11" ht="12.75">
      <c r="A154" s="6"/>
      <c r="B154" s="6"/>
      <c r="C154" s="102"/>
      <c r="K154" s="1"/>
    </row>
    <row r="155" spans="1:11" ht="12.75">
      <c r="A155" s="6"/>
      <c r="B155" s="6"/>
      <c r="C155" s="102"/>
      <c r="K155" s="1"/>
    </row>
    <row r="156" spans="1:11" ht="12.75">
      <c r="A156" s="6"/>
      <c r="B156" s="6"/>
      <c r="C156" s="102"/>
      <c r="K156" s="1"/>
    </row>
    <row r="157" spans="1:11" ht="12.75">
      <c r="A157" s="6"/>
      <c r="B157" s="6"/>
      <c r="C157" s="102"/>
      <c r="K157" s="1"/>
    </row>
    <row r="158" spans="1:11" ht="12.75">
      <c r="A158" s="6"/>
      <c r="B158" s="6"/>
      <c r="C158" s="102"/>
      <c r="K158" s="1"/>
    </row>
    <row r="159" spans="1:11" ht="12.75">
      <c r="A159" s="6"/>
      <c r="B159" s="6"/>
      <c r="C159" s="102"/>
      <c r="K159" s="1"/>
    </row>
    <row r="160" spans="1:11" ht="12.75">
      <c r="A160" s="6"/>
      <c r="B160" s="6"/>
      <c r="C160" s="102"/>
      <c r="K160" s="1"/>
    </row>
    <row r="161" spans="1:11" ht="12.75">
      <c r="A161" s="6"/>
      <c r="B161" s="6"/>
      <c r="C161" s="102"/>
      <c r="K161" s="1"/>
    </row>
    <row r="162" spans="1:11" ht="12.75">
      <c r="A162" s="6"/>
      <c r="B162" s="6"/>
      <c r="C162" s="102"/>
      <c r="K162" s="1"/>
    </row>
    <row r="163" spans="1:11" ht="12.75">
      <c r="A163" s="6"/>
      <c r="B163" s="6"/>
      <c r="C163" s="102"/>
      <c r="K163" s="1"/>
    </row>
    <row r="164" spans="1:11" ht="12.75">
      <c r="A164" s="6"/>
      <c r="B164" s="6"/>
      <c r="C164" s="102"/>
      <c r="K164" s="1"/>
    </row>
    <row r="165" spans="1:11" ht="12.75">
      <c r="A165" s="6"/>
      <c r="B165" s="6"/>
      <c r="C165" s="102"/>
      <c r="K165" s="1"/>
    </row>
    <row r="166" spans="1:11" ht="12.75">
      <c r="A166" s="6"/>
      <c r="B166" s="6"/>
      <c r="C166" s="102"/>
      <c r="K166" s="1"/>
    </row>
    <row r="167" spans="1:11" ht="12.75">
      <c r="A167" s="6"/>
      <c r="B167" s="6"/>
      <c r="C167" s="102"/>
      <c r="K167" s="1"/>
    </row>
    <row r="168" spans="1:11" ht="12.75">
      <c r="A168" s="6"/>
      <c r="B168" s="6"/>
      <c r="C168" s="102"/>
      <c r="K168" s="1"/>
    </row>
    <row r="169" spans="1:11" ht="12.75">
      <c r="A169" s="6"/>
      <c r="B169" s="6"/>
      <c r="C169" s="102"/>
      <c r="K169" s="1"/>
    </row>
    <row r="170" spans="1:11" ht="12.75">
      <c r="A170" s="6"/>
      <c r="B170" s="6"/>
      <c r="C170" s="102"/>
      <c r="K170" s="1"/>
    </row>
    <row r="171" spans="1:11" ht="12.75">
      <c r="A171" s="6"/>
      <c r="B171" s="6"/>
      <c r="C171" s="102"/>
      <c r="K171" s="1"/>
    </row>
    <row r="172" spans="1:11" ht="12.75">
      <c r="A172" s="6"/>
      <c r="B172" s="6"/>
      <c r="C172" s="102"/>
      <c r="K172" s="1"/>
    </row>
    <row r="173" spans="1:11" ht="12.75">
      <c r="A173" s="6"/>
      <c r="B173" s="6"/>
      <c r="C173" s="102"/>
      <c r="K173" s="1"/>
    </row>
    <row r="174" spans="1:11" ht="12.75">
      <c r="A174" s="6"/>
      <c r="B174" s="6"/>
      <c r="C174" s="102"/>
      <c r="K174" s="1"/>
    </row>
    <row r="175" spans="1:11" ht="12.75">
      <c r="A175" s="6"/>
      <c r="B175" s="6"/>
      <c r="C175" s="102"/>
      <c r="K175" s="1"/>
    </row>
    <row r="176" spans="1:11" ht="12.75">
      <c r="A176" s="6"/>
      <c r="B176" s="6"/>
      <c r="C176" s="102"/>
      <c r="K176" s="1"/>
    </row>
    <row r="177" spans="1:11" ht="12.75">
      <c r="A177" s="6"/>
      <c r="B177" s="6"/>
      <c r="C177" s="102"/>
      <c r="K177" s="1"/>
    </row>
    <row r="178" spans="1:11" ht="12.75">
      <c r="A178" s="6"/>
      <c r="B178" s="6"/>
      <c r="C178" s="102"/>
      <c r="K178" s="1"/>
    </row>
    <row r="179" spans="1:11" ht="12.75">
      <c r="A179" s="6"/>
      <c r="B179" s="6"/>
      <c r="C179" s="102"/>
      <c r="K179" s="1"/>
    </row>
    <row r="180" spans="1:11" ht="12.75">
      <c r="A180" s="6"/>
      <c r="B180" s="6"/>
      <c r="C180" s="102"/>
      <c r="K180" s="1"/>
    </row>
    <row r="181" spans="1:11" ht="12.75">
      <c r="A181" s="6"/>
      <c r="B181" s="6"/>
      <c r="C181" s="102"/>
      <c r="K181" s="1"/>
    </row>
    <row r="182" spans="1:11" ht="12.75">
      <c r="A182" s="6"/>
      <c r="B182" s="6"/>
      <c r="C182" s="102"/>
      <c r="K182" s="1"/>
    </row>
    <row r="183" spans="1:11" ht="12.75">
      <c r="A183" s="6"/>
      <c r="B183" s="6"/>
      <c r="C183" s="102"/>
      <c r="K183" s="1"/>
    </row>
    <row r="184" spans="1:11" ht="12.75">
      <c r="A184" s="6"/>
      <c r="B184" s="6"/>
      <c r="C184" s="102"/>
      <c r="K184" s="1"/>
    </row>
    <row r="185" spans="1:11" ht="12.75">
      <c r="A185" s="6"/>
      <c r="B185" s="6"/>
      <c r="C185" s="102"/>
      <c r="K185" s="1"/>
    </row>
    <row r="186" spans="1:11" ht="12.75">
      <c r="A186" s="6"/>
      <c r="B186" s="6"/>
      <c r="C186" s="102"/>
      <c r="K186" s="1"/>
    </row>
    <row r="187" spans="1:11" ht="12.75">
      <c r="A187" s="6"/>
      <c r="B187" s="6"/>
      <c r="C187" s="102"/>
      <c r="K187" s="1"/>
    </row>
    <row r="188" spans="1:11" ht="12.75">
      <c r="A188" s="6"/>
      <c r="B188" s="6"/>
      <c r="C188" s="102"/>
      <c r="K188" s="1"/>
    </row>
    <row r="189" spans="1:11" ht="12.75">
      <c r="A189" s="6"/>
      <c r="B189" s="6"/>
      <c r="C189" s="102"/>
      <c r="K189" s="1"/>
    </row>
    <row r="190" spans="1:11" ht="12.75">
      <c r="A190" s="6"/>
      <c r="B190" s="6"/>
      <c r="C190" s="102"/>
      <c r="K190" s="1"/>
    </row>
    <row r="191" spans="1:11" ht="12.75">
      <c r="A191" s="6"/>
      <c r="B191" s="6"/>
      <c r="C191" s="102"/>
      <c r="K191" s="1"/>
    </row>
    <row r="192" spans="1:11" ht="12.75">
      <c r="A192" s="6"/>
      <c r="B192" s="6"/>
      <c r="C192" s="102"/>
      <c r="K192" s="1"/>
    </row>
    <row r="193" spans="1:11" ht="12.75">
      <c r="A193" s="6"/>
      <c r="B193" s="6"/>
      <c r="C193" s="102"/>
      <c r="K193" s="1"/>
    </row>
    <row r="194" spans="1:11" ht="12.75">
      <c r="A194" s="6"/>
      <c r="B194" s="6"/>
      <c r="C194" s="102"/>
      <c r="K194" s="1"/>
    </row>
    <row r="195" spans="1:11" ht="12.75">
      <c r="A195" s="6"/>
      <c r="B195" s="6"/>
      <c r="C195" s="102"/>
      <c r="K195" s="1"/>
    </row>
    <row r="196" spans="1:11" ht="12.75">
      <c r="A196" s="6"/>
      <c r="B196" s="6"/>
      <c r="C196" s="102"/>
      <c r="K196" s="1"/>
    </row>
    <row r="197" spans="1:11" ht="12.75">
      <c r="A197" s="6"/>
      <c r="B197" s="6"/>
      <c r="C197" s="102"/>
      <c r="K197" s="1"/>
    </row>
    <row r="198" spans="1:11" ht="12.75">
      <c r="A198" s="6"/>
      <c r="B198" s="6"/>
      <c r="C198" s="102"/>
      <c r="K198" s="1"/>
    </row>
    <row r="199" spans="1:11" ht="12.75">
      <c r="A199" s="6"/>
      <c r="B199" s="6"/>
      <c r="C199" s="102"/>
      <c r="K199" s="1"/>
    </row>
    <row r="200" spans="1:11" ht="12.75">
      <c r="A200" s="6"/>
      <c r="B200" s="6"/>
      <c r="C200" s="102"/>
      <c r="K200" s="1"/>
    </row>
    <row r="201" spans="1:11" ht="12.75">
      <c r="A201" s="6"/>
      <c r="B201" s="6"/>
      <c r="C201" s="102"/>
      <c r="K201" s="1"/>
    </row>
    <row r="202" spans="1:11" ht="12.75">
      <c r="A202" s="6"/>
      <c r="B202" s="6"/>
      <c r="C202" s="102"/>
      <c r="K202" s="1"/>
    </row>
    <row r="203" spans="1:11" ht="12.75">
      <c r="A203" s="6"/>
      <c r="B203" s="6"/>
      <c r="C203" s="102"/>
      <c r="K203" s="1"/>
    </row>
    <row r="204" spans="1:11" ht="12.75">
      <c r="A204" s="6"/>
      <c r="B204" s="6"/>
      <c r="C204" s="102"/>
      <c r="K204" s="1"/>
    </row>
    <row r="205" spans="1:11" ht="12.75">
      <c r="A205" s="6"/>
      <c r="B205" s="6"/>
      <c r="C205" s="102"/>
      <c r="K205" s="1"/>
    </row>
    <row r="206" spans="1:11" ht="12.75">
      <c r="A206" s="6"/>
      <c r="B206" s="6"/>
      <c r="C206" s="102"/>
      <c r="K206" s="1"/>
    </row>
    <row r="207" spans="1:11" ht="12.75">
      <c r="A207" s="6"/>
      <c r="B207" s="6"/>
      <c r="C207" s="102"/>
      <c r="K207" s="1"/>
    </row>
    <row r="208" spans="1:11" ht="12.75">
      <c r="A208" s="6"/>
      <c r="B208" s="6"/>
      <c r="C208" s="102"/>
      <c r="K208" s="1"/>
    </row>
    <row r="209" spans="1:11" ht="12.75">
      <c r="A209" s="6"/>
      <c r="B209" s="6"/>
      <c r="C209" s="102"/>
      <c r="K209" s="1"/>
    </row>
    <row r="210" spans="1:11" ht="12.75">
      <c r="A210" s="6"/>
      <c r="B210" s="6"/>
      <c r="C210" s="102"/>
      <c r="K210" s="1"/>
    </row>
    <row r="211" spans="1:11" ht="12.75">
      <c r="A211" s="6"/>
      <c r="B211" s="6"/>
      <c r="C211" s="102"/>
      <c r="K211" s="1"/>
    </row>
    <row r="212" spans="1:11" ht="12.75">
      <c r="A212" s="6"/>
      <c r="B212" s="6"/>
      <c r="C212" s="102"/>
      <c r="K212" s="1"/>
    </row>
    <row r="213" spans="1:11" ht="12.75">
      <c r="A213" s="6"/>
      <c r="B213" s="6"/>
      <c r="C213" s="102"/>
      <c r="K213" s="1"/>
    </row>
    <row r="214" spans="1:11" ht="12.75">
      <c r="A214" s="6"/>
      <c r="B214" s="6"/>
      <c r="C214" s="102"/>
      <c r="K214" s="1"/>
    </row>
    <row r="215" spans="1:11" ht="12.75">
      <c r="A215" s="6"/>
      <c r="B215" s="6"/>
      <c r="C215" s="102"/>
      <c r="K215" s="1"/>
    </row>
    <row r="216" spans="1:11" ht="12.75">
      <c r="A216" s="6"/>
      <c r="B216" s="6"/>
      <c r="C216" s="102"/>
      <c r="K216" s="1"/>
    </row>
    <row r="217" spans="1:11" ht="12.75">
      <c r="A217" s="6"/>
      <c r="B217" s="6"/>
      <c r="C217" s="102"/>
      <c r="K217" s="1"/>
    </row>
    <row r="218" spans="1:11" ht="12.75">
      <c r="A218" s="6"/>
      <c r="B218" s="6"/>
      <c r="C218" s="102"/>
      <c r="K218" s="1"/>
    </row>
    <row r="219" spans="1:11" ht="12.75">
      <c r="A219" s="6"/>
      <c r="B219" s="6"/>
      <c r="C219" s="102"/>
      <c r="K219" s="1"/>
    </row>
    <row r="220" spans="1:11" ht="12.75">
      <c r="A220" s="6"/>
      <c r="B220" s="6"/>
      <c r="C220" s="102"/>
      <c r="K220" s="1"/>
    </row>
    <row r="221" spans="1:11" ht="12.75">
      <c r="A221" s="6"/>
      <c r="B221" s="6"/>
      <c r="C221" s="102"/>
      <c r="K221" s="1"/>
    </row>
    <row r="222" spans="1:11" ht="12.75">
      <c r="A222" s="6"/>
      <c r="B222" s="6"/>
      <c r="C222" s="102"/>
      <c r="K222" s="1"/>
    </row>
    <row r="223" spans="1:11" ht="12.75">
      <c r="A223" s="6"/>
      <c r="B223" s="6"/>
      <c r="C223" s="102"/>
      <c r="K223" s="1"/>
    </row>
    <row r="224" spans="1:11" ht="12.75">
      <c r="A224" s="6"/>
      <c r="B224" s="6"/>
      <c r="C224" s="102"/>
      <c r="K224" s="1"/>
    </row>
    <row r="225" spans="1:11" ht="12.75">
      <c r="A225" s="6"/>
      <c r="B225" s="6"/>
      <c r="C225" s="102"/>
      <c r="K225" s="1"/>
    </row>
    <row r="226" spans="1:11" ht="12.75">
      <c r="A226" s="6"/>
      <c r="B226" s="6"/>
      <c r="C226" s="102"/>
      <c r="K226" s="1"/>
    </row>
    <row r="227" spans="1:11" ht="12.75">
      <c r="A227" s="6"/>
      <c r="B227" s="6"/>
      <c r="C227" s="102"/>
      <c r="K227" s="1"/>
    </row>
    <row r="228" spans="1:11" ht="12.75">
      <c r="A228" s="6"/>
      <c r="B228" s="6"/>
      <c r="C228" s="102"/>
      <c r="K228" s="1"/>
    </row>
    <row r="229" spans="1:11" ht="12.75">
      <c r="A229" s="6"/>
      <c r="B229" s="6"/>
      <c r="C229" s="102"/>
      <c r="K229" s="1"/>
    </row>
    <row r="230" spans="1:11" ht="12.75">
      <c r="A230" s="6"/>
      <c r="B230" s="6"/>
      <c r="C230" s="102"/>
      <c r="K230" s="1"/>
    </row>
    <row r="231" spans="1:11" ht="12.75">
      <c r="A231" s="6"/>
      <c r="B231" s="6"/>
      <c r="C231" s="102"/>
      <c r="K231" s="1"/>
    </row>
    <row r="232" spans="1:11" ht="12.75">
      <c r="A232" s="6"/>
      <c r="B232" s="6"/>
      <c r="C232" s="102"/>
      <c r="K232" s="1"/>
    </row>
    <row r="233" spans="1:11" ht="12.75">
      <c r="A233" s="6"/>
      <c r="B233" s="6"/>
      <c r="C233" s="102"/>
      <c r="K233" s="1"/>
    </row>
    <row r="234" spans="1:11" ht="12.75">
      <c r="A234" s="6"/>
      <c r="B234" s="6"/>
      <c r="C234" s="102"/>
      <c r="K234" s="1"/>
    </row>
    <row r="235" spans="1:11" ht="12.75">
      <c r="A235" s="6"/>
      <c r="B235" s="6"/>
      <c r="C235" s="102"/>
      <c r="K235" s="1"/>
    </row>
    <row r="236" spans="1:11" ht="12.75">
      <c r="A236" s="6"/>
      <c r="B236" s="6"/>
      <c r="C236" s="102"/>
      <c r="K236" s="1"/>
    </row>
    <row r="237" spans="1:11" ht="12.75">
      <c r="A237" s="6"/>
      <c r="B237" s="6"/>
      <c r="C237" s="102"/>
      <c r="K237" s="1"/>
    </row>
    <row r="238" spans="1:11" ht="12.75">
      <c r="A238" s="6"/>
      <c r="B238" s="6"/>
      <c r="C238" s="102"/>
      <c r="K238" s="1"/>
    </row>
    <row r="239" spans="1:11" ht="12.75">
      <c r="A239" s="6"/>
      <c r="B239" s="6"/>
      <c r="C239" s="102"/>
      <c r="K239" s="1"/>
    </row>
    <row r="240" spans="1:11" ht="12.75">
      <c r="A240" s="6"/>
      <c r="B240" s="6"/>
      <c r="C240" s="102"/>
      <c r="K240" s="1"/>
    </row>
    <row r="241" spans="1:11" ht="12.75">
      <c r="A241" s="6"/>
      <c r="B241" s="6"/>
      <c r="C241" s="102"/>
      <c r="K241" s="1"/>
    </row>
    <row r="242" spans="1:11" ht="12.75">
      <c r="A242" s="6"/>
      <c r="B242" s="6"/>
      <c r="C242" s="102"/>
      <c r="K242" s="1"/>
    </row>
    <row r="243" spans="1:11" ht="12.75">
      <c r="A243" s="6"/>
      <c r="B243" s="6"/>
      <c r="C243" s="102"/>
      <c r="K243" s="1"/>
    </row>
    <row r="244" spans="1:11" ht="12.75">
      <c r="A244" s="6"/>
      <c r="B244" s="6"/>
      <c r="C244" s="102"/>
      <c r="K244" s="1"/>
    </row>
    <row r="245" spans="1:11" ht="12.75">
      <c r="A245" s="6"/>
      <c r="B245" s="6"/>
      <c r="C245" s="102"/>
      <c r="K245" s="1"/>
    </row>
    <row r="246" spans="1:11" ht="12.75">
      <c r="A246" s="6"/>
      <c r="B246" s="6"/>
      <c r="C246" s="102"/>
      <c r="K246" s="1"/>
    </row>
    <row r="247" spans="1:11" ht="12.75">
      <c r="A247" s="6"/>
      <c r="B247" s="6"/>
      <c r="C247" s="102"/>
      <c r="K247" s="1"/>
    </row>
    <row r="248" spans="1:11" ht="12.75">
      <c r="A248" s="6"/>
      <c r="B248" s="6"/>
      <c r="C248" s="102"/>
      <c r="K248" s="1"/>
    </row>
    <row r="249" spans="1:11" ht="12.75">
      <c r="A249" s="6"/>
      <c r="B249" s="6"/>
      <c r="C249" s="102"/>
      <c r="K249" s="1"/>
    </row>
    <row r="250" spans="1:11" ht="12.75">
      <c r="A250" s="6"/>
      <c r="B250" s="6"/>
      <c r="C250" s="102"/>
      <c r="K250" s="1"/>
    </row>
    <row r="251" spans="1:11" ht="12.75">
      <c r="A251" s="6"/>
      <c r="B251" s="6"/>
      <c r="C251" s="102"/>
      <c r="K251" s="1"/>
    </row>
    <row r="252" spans="1:11" ht="12.75">
      <c r="A252" s="6"/>
      <c r="B252" s="6"/>
      <c r="C252" s="102"/>
      <c r="K252" s="1"/>
    </row>
    <row r="253" spans="1:11" ht="12.75">
      <c r="A253" s="6"/>
      <c r="B253" s="6"/>
      <c r="C253" s="102"/>
      <c r="K253" s="1"/>
    </row>
    <row r="254" spans="1:11" ht="12.75">
      <c r="A254" s="6"/>
      <c r="B254" s="6"/>
      <c r="C254" s="102"/>
      <c r="K254" s="1"/>
    </row>
    <row r="255" spans="1:11" ht="12.75">
      <c r="A255" s="6"/>
      <c r="B255" s="6"/>
      <c r="C255" s="102"/>
      <c r="K255" s="1"/>
    </row>
    <row r="256" spans="1:11" ht="12.75">
      <c r="A256" s="6"/>
      <c r="B256" s="6"/>
      <c r="C256" s="102"/>
      <c r="K256" s="1"/>
    </row>
    <row r="257" spans="1:11" ht="12.75">
      <c r="A257" s="6"/>
      <c r="B257" s="6"/>
      <c r="C257" s="102"/>
      <c r="K257" s="1"/>
    </row>
    <row r="258" spans="1:11" ht="12.75">
      <c r="A258" s="6"/>
      <c r="B258" s="6"/>
      <c r="C258" s="102"/>
      <c r="K258" s="1"/>
    </row>
    <row r="259" spans="1:11" ht="12.75">
      <c r="A259" s="6"/>
      <c r="B259" s="6"/>
      <c r="C259" s="102"/>
      <c r="K259" s="1"/>
    </row>
    <row r="260" spans="1:11" ht="12.75">
      <c r="A260" s="6"/>
      <c r="B260" s="6"/>
      <c r="C260" s="102"/>
      <c r="K260" s="1"/>
    </row>
    <row r="261" spans="1:11" ht="12.75">
      <c r="A261" s="6"/>
      <c r="B261" s="6"/>
      <c r="C261" s="102"/>
      <c r="K261" s="1"/>
    </row>
    <row r="262" spans="1:11" ht="12.75">
      <c r="A262" s="6"/>
      <c r="B262" s="6"/>
      <c r="C262" s="102"/>
      <c r="K262" s="1"/>
    </row>
    <row r="263" spans="1:11" ht="12.75">
      <c r="A263" s="6"/>
      <c r="B263" s="6"/>
      <c r="C263" s="102"/>
      <c r="K263" s="1"/>
    </row>
    <row r="264" spans="1:11" ht="12.75">
      <c r="A264" s="6"/>
      <c r="B264" s="6"/>
      <c r="C264" s="102"/>
      <c r="K264" s="1"/>
    </row>
    <row r="265" spans="1:11" ht="12.75">
      <c r="A265" s="6"/>
      <c r="B265" s="6"/>
      <c r="C265" s="102"/>
      <c r="K265" s="1"/>
    </row>
    <row r="266" spans="1:11" ht="12.75">
      <c r="A266" s="6"/>
      <c r="B266" s="6"/>
      <c r="C266" s="102"/>
      <c r="K266" s="1"/>
    </row>
    <row r="267" spans="1:11" ht="12.75">
      <c r="A267" s="6"/>
      <c r="B267" s="6"/>
      <c r="C267" s="102"/>
      <c r="K267" s="1"/>
    </row>
    <row r="268" spans="1:11" ht="12.75">
      <c r="A268" s="6"/>
      <c r="B268" s="6"/>
      <c r="C268" s="102"/>
      <c r="K268" s="1"/>
    </row>
    <row r="269" spans="1:11" ht="12.75">
      <c r="A269" s="6"/>
      <c r="B269" s="6"/>
      <c r="C269" s="102"/>
      <c r="K269" s="1"/>
    </row>
    <row r="270" spans="1:11" ht="12.75">
      <c r="A270" s="6"/>
      <c r="B270" s="6"/>
      <c r="C270" s="102"/>
      <c r="K270" s="1"/>
    </row>
    <row r="271" spans="1:11" ht="12.75">
      <c r="A271" s="6"/>
      <c r="B271" s="6"/>
      <c r="C271" s="102"/>
      <c r="K271" s="1"/>
    </row>
    <row r="272" spans="1:11" ht="12.75">
      <c r="A272" s="6"/>
      <c r="B272" s="6"/>
      <c r="C272" s="102"/>
      <c r="K272" s="1"/>
    </row>
    <row r="273" spans="1:11" ht="12.75">
      <c r="A273" s="6"/>
      <c r="B273" s="6"/>
      <c r="C273" s="102"/>
      <c r="K273" s="1"/>
    </row>
    <row r="274" spans="1:11" ht="12.75">
      <c r="A274" s="6"/>
      <c r="B274" s="6"/>
      <c r="C274" s="102"/>
      <c r="K274" s="1"/>
    </row>
    <row r="275" spans="1:11" ht="12.75">
      <c r="A275" s="6"/>
      <c r="B275" s="6"/>
      <c r="C275" s="102"/>
      <c r="K275" s="1"/>
    </row>
    <row r="276" spans="1:11" ht="12.75">
      <c r="A276" s="6"/>
      <c r="B276" s="6"/>
      <c r="C276" s="102"/>
      <c r="K276" s="1"/>
    </row>
    <row r="277" spans="1:11" ht="12.75">
      <c r="A277" s="6"/>
      <c r="B277" s="6"/>
      <c r="C277" s="102"/>
      <c r="K277" s="1"/>
    </row>
    <row r="278" spans="1:11" ht="12.75">
      <c r="A278" s="6"/>
      <c r="B278" s="6"/>
      <c r="C278" s="102"/>
      <c r="K278" s="1"/>
    </row>
    <row r="279" spans="1:11" ht="12.75">
      <c r="A279" s="6"/>
      <c r="B279" s="6"/>
      <c r="C279" s="102"/>
      <c r="K279" s="1"/>
    </row>
    <row r="280" spans="1:11" ht="12.75">
      <c r="A280" s="6"/>
      <c r="B280" s="6"/>
      <c r="C280" s="102"/>
      <c r="K280" s="1"/>
    </row>
    <row r="281" spans="1:11" ht="12.75">
      <c r="A281" s="6"/>
      <c r="B281" s="6"/>
      <c r="C281" s="102"/>
      <c r="K281" s="1"/>
    </row>
    <row r="282" spans="1:11" ht="12.75">
      <c r="A282" s="6"/>
      <c r="B282" s="6"/>
      <c r="C282" s="102"/>
      <c r="K282" s="1"/>
    </row>
    <row r="283" spans="1:11" ht="12.75">
      <c r="A283" s="6"/>
      <c r="B283" s="6"/>
      <c r="C283" s="102"/>
      <c r="K283" s="1"/>
    </row>
    <row r="284" spans="1:11" ht="12.75">
      <c r="A284" s="6"/>
      <c r="B284" s="6"/>
      <c r="C284" s="102"/>
      <c r="K284" s="1"/>
    </row>
    <row r="285" spans="1:11" ht="12.75">
      <c r="A285" s="6"/>
      <c r="B285" s="6"/>
      <c r="C285" s="102"/>
      <c r="K285" s="1"/>
    </row>
    <row r="286" spans="1:11" ht="12.75">
      <c r="A286" s="6"/>
      <c r="B286" s="6"/>
      <c r="C286" s="102"/>
      <c r="K286" s="1"/>
    </row>
    <row r="287" spans="1:11" ht="12.75">
      <c r="A287" s="6"/>
      <c r="B287" s="6"/>
      <c r="C287" s="102"/>
      <c r="K287" s="1"/>
    </row>
    <row r="288" spans="1:11" ht="12.75">
      <c r="A288" s="6"/>
      <c r="B288" s="6"/>
      <c r="C288" s="102"/>
      <c r="K288" s="1"/>
    </row>
    <row r="289" spans="1:11" ht="12.75">
      <c r="A289" s="6"/>
      <c r="B289" s="6"/>
      <c r="C289" s="102"/>
      <c r="K289" s="1"/>
    </row>
    <row r="290" spans="1:11" ht="12.75">
      <c r="A290" s="6"/>
      <c r="B290" s="6"/>
      <c r="C290" s="102"/>
      <c r="K290" s="1"/>
    </row>
    <row r="291" spans="1:11" ht="12.75">
      <c r="A291" s="6"/>
      <c r="B291" s="6"/>
      <c r="C291" s="102"/>
      <c r="K291" s="1"/>
    </row>
    <row r="292" spans="1:11" ht="12.75">
      <c r="A292" s="6"/>
      <c r="B292" s="6"/>
      <c r="C292" s="102"/>
      <c r="K292" s="1"/>
    </row>
    <row r="293" spans="1:11" ht="12.75">
      <c r="A293" s="6"/>
      <c r="B293" s="6"/>
      <c r="C293" s="102"/>
      <c r="K293" s="1"/>
    </row>
    <row r="294" spans="1:11" ht="12.75">
      <c r="A294" s="6"/>
      <c r="B294" s="6"/>
      <c r="C294" s="102"/>
      <c r="K294" s="1"/>
    </row>
    <row r="295" spans="1:11" ht="12.75">
      <c r="A295" s="6"/>
      <c r="B295" s="6"/>
      <c r="C295" s="102"/>
      <c r="K295" s="1"/>
    </row>
    <row r="296" spans="1:11" ht="12.75">
      <c r="A296" s="6"/>
      <c r="B296" s="6"/>
      <c r="C296" s="102"/>
      <c r="K296" s="1"/>
    </row>
    <row r="297" spans="1:11" ht="12.75">
      <c r="A297" s="6"/>
      <c r="B297" s="6"/>
      <c r="C297" s="102"/>
      <c r="K297" s="1"/>
    </row>
    <row r="298" spans="1:11" ht="12.75">
      <c r="A298" s="6"/>
      <c r="B298" s="6"/>
      <c r="C298" s="102"/>
      <c r="K298" s="1"/>
    </row>
    <row r="299" spans="1:11" ht="12.75">
      <c r="A299" s="6"/>
      <c r="B299" s="6"/>
      <c r="C299" s="102"/>
      <c r="K299" s="1"/>
    </row>
    <row r="300" spans="1:11" ht="12.75">
      <c r="A300" s="6"/>
      <c r="B300" s="6"/>
      <c r="C300" s="102"/>
      <c r="K300" s="1"/>
    </row>
    <row r="301" spans="1:11" ht="12.75">
      <c r="A301" s="6"/>
      <c r="B301" s="6"/>
      <c r="C301" s="102"/>
      <c r="K301" s="1"/>
    </row>
    <row r="302" spans="1:11" ht="12.75">
      <c r="A302" s="6"/>
      <c r="B302" s="6"/>
      <c r="C302" s="102"/>
      <c r="K302" s="1"/>
    </row>
    <row r="303" spans="1:11" ht="12.75">
      <c r="A303" s="6"/>
      <c r="B303" s="6"/>
      <c r="C303" s="102"/>
      <c r="K303" s="1"/>
    </row>
    <row r="304" spans="1:11" ht="12.75">
      <c r="A304" s="6"/>
      <c r="B304" s="6"/>
      <c r="C304" s="102"/>
      <c r="K304" s="1"/>
    </row>
    <row r="305" spans="1:11" ht="12.75">
      <c r="A305" s="6"/>
      <c r="B305" s="6"/>
      <c r="C305" s="102"/>
      <c r="K305" s="1"/>
    </row>
    <row r="306" spans="1:11" ht="12.75">
      <c r="A306" s="6"/>
      <c r="B306" s="6"/>
      <c r="C306" s="102"/>
      <c r="K306" s="1"/>
    </row>
    <row r="307" spans="1:11" ht="12.75">
      <c r="A307" s="6"/>
      <c r="B307" s="6"/>
      <c r="C307" s="102"/>
      <c r="K307" s="1"/>
    </row>
    <row r="308" spans="1:11" ht="12.75">
      <c r="A308" s="6"/>
      <c r="B308" s="6"/>
      <c r="C308" s="102"/>
      <c r="K308" s="1"/>
    </row>
    <row r="309" spans="1:11" ht="12.75">
      <c r="A309" s="6"/>
      <c r="B309" s="6"/>
      <c r="C309" s="102"/>
      <c r="K309" s="1"/>
    </row>
    <row r="310" spans="1:11" ht="12.75">
      <c r="A310" s="6"/>
      <c r="B310" s="6"/>
      <c r="C310" s="102"/>
      <c r="K310" s="1"/>
    </row>
    <row r="311" spans="1:11" ht="12.75">
      <c r="A311" s="6"/>
      <c r="B311" s="6"/>
      <c r="C311" s="102"/>
      <c r="K311" s="1"/>
    </row>
    <row r="312" spans="1:11" ht="12.75">
      <c r="A312" s="6"/>
      <c r="B312" s="6"/>
      <c r="C312" s="102"/>
      <c r="K312" s="1"/>
    </row>
    <row r="313" spans="1:11" ht="12.75">
      <c r="A313" s="6"/>
      <c r="B313" s="6"/>
      <c r="C313" s="102"/>
      <c r="K313" s="1"/>
    </row>
    <row r="314" spans="1:11" ht="12.75">
      <c r="A314" s="6"/>
      <c r="B314" s="6"/>
      <c r="C314" s="102"/>
      <c r="K314" s="1"/>
    </row>
    <row r="315" spans="1:11" ht="12.75">
      <c r="A315" s="6"/>
      <c r="B315" s="6"/>
      <c r="C315" s="102"/>
      <c r="K315" s="1"/>
    </row>
    <row r="316" spans="1:11" ht="12.75">
      <c r="A316" s="6"/>
      <c r="B316" s="6"/>
      <c r="C316" s="102"/>
      <c r="K316" s="1"/>
    </row>
    <row r="317" spans="1:11" ht="12.75">
      <c r="A317" s="6"/>
      <c r="B317" s="6"/>
      <c r="C317" s="102"/>
      <c r="K317" s="1"/>
    </row>
    <row r="318" spans="1:11" ht="12.75">
      <c r="A318" s="6"/>
      <c r="B318" s="6"/>
      <c r="C318" s="102"/>
      <c r="K318" s="1"/>
    </row>
    <row r="319" spans="1:11" ht="12.75">
      <c r="A319" s="6"/>
      <c r="B319" s="6"/>
      <c r="C319" s="102"/>
      <c r="K319" s="1"/>
    </row>
    <row r="320" spans="1:11" ht="12.75">
      <c r="A320" s="6"/>
      <c r="B320" s="6"/>
      <c r="C320" s="102"/>
      <c r="K320" s="1"/>
    </row>
    <row r="321" spans="1:11" ht="12.75">
      <c r="A321" s="6"/>
      <c r="B321" s="6"/>
      <c r="C321" s="102"/>
      <c r="K321" s="1"/>
    </row>
    <row r="322" spans="1:11" ht="12.75">
      <c r="A322" s="6"/>
      <c r="B322" s="6"/>
      <c r="C322" s="102"/>
      <c r="K322" s="1"/>
    </row>
    <row r="323" spans="1:11" ht="12.75">
      <c r="A323" s="6"/>
      <c r="B323" s="6"/>
      <c r="C323" s="102"/>
      <c r="K323" s="1"/>
    </row>
    <row r="324" spans="1:11" ht="12.75">
      <c r="A324" s="6"/>
      <c r="B324" s="6"/>
      <c r="C324" s="102"/>
      <c r="K324" s="1"/>
    </row>
    <row r="325" spans="1:11" ht="12.75">
      <c r="A325" s="6"/>
      <c r="B325" s="6"/>
      <c r="C325" s="102"/>
      <c r="K325" s="1"/>
    </row>
    <row r="326" spans="1:11" ht="12.75">
      <c r="A326" s="6"/>
      <c r="B326" s="6"/>
      <c r="C326" s="102"/>
      <c r="K326" s="1"/>
    </row>
    <row r="327" spans="1:11" ht="12.75">
      <c r="A327" s="6"/>
      <c r="B327" s="6"/>
      <c r="C327" s="102"/>
      <c r="K327" s="1"/>
    </row>
    <row r="328" spans="1:11" ht="12.75">
      <c r="A328" s="6"/>
      <c r="B328" s="6"/>
      <c r="C328" s="102"/>
      <c r="K328" s="1"/>
    </row>
    <row r="329" spans="1:11" ht="12.75">
      <c r="A329" s="6"/>
      <c r="B329" s="6"/>
      <c r="C329" s="102"/>
      <c r="K329" s="1"/>
    </row>
    <row r="330" spans="1:11" ht="12.75">
      <c r="A330" s="6"/>
      <c r="B330" s="6"/>
      <c r="C330" s="102"/>
      <c r="K330" s="1"/>
    </row>
    <row r="331" spans="1:11" ht="12.75">
      <c r="A331" s="6"/>
      <c r="B331" s="6"/>
      <c r="C331" s="102"/>
      <c r="K331" s="1"/>
    </row>
    <row r="332" spans="1:11" ht="12.75">
      <c r="A332" s="6"/>
      <c r="B332" s="6"/>
      <c r="C332" s="102"/>
      <c r="K332" s="1"/>
    </row>
    <row r="333" spans="1:11" ht="12.75">
      <c r="A333" s="6"/>
      <c r="B333" s="6"/>
      <c r="C333" s="102"/>
      <c r="K333" s="1"/>
    </row>
    <row r="334" spans="1:11" ht="12.75">
      <c r="A334" s="6"/>
      <c r="B334" s="6"/>
      <c r="C334" s="102"/>
      <c r="K334" s="1"/>
    </row>
    <row r="335" spans="1:11" ht="12.75">
      <c r="A335" s="6"/>
      <c r="B335" s="6"/>
      <c r="C335" s="102"/>
      <c r="K335" s="1"/>
    </row>
    <row r="336" spans="1:11" ht="12.75">
      <c r="A336" s="6"/>
      <c r="B336" s="6"/>
      <c r="C336" s="102"/>
      <c r="K336" s="1"/>
    </row>
    <row r="337" spans="1:11" ht="12.75">
      <c r="A337" s="6"/>
      <c r="B337" s="6"/>
      <c r="C337" s="102"/>
      <c r="K337" s="1"/>
    </row>
    <row r="338" spans="1:11" ht="12.75">
      <c r="A338" s="6"/>
      <c r="B338" s="6"/>
      <c r="C338" s="102"/>
      <c r="K338" s="1"/>
    </row>
    <row r="339" spans="1:11" ht="12.75">
      <c r="A339" s="6"/>
      <c r="B339" s="6"/>
      <c r="C339" s="102"/>
      <c r="K339" s="1"/>
    </row>
    <row r="340" spans="1:11" ht="12.75">
      <c r="A340" s="6"/>
      <c r="B340" s="6"/>
      <c r="C340" s="102"/>
      <c r="K340" s="1"/>
    </row>
    <row r="341" spans="1:11" ht="12.75">
      <c r="A341" s="6"/>
      <c r="B341" s="6"/>
      <c r="C341" s="102"/>
      <c r="K341" s="1"/>
    </row>
    <row r="342" spans="1:11" ht="12.75">
      <c r="A342" s="6"/>
      <c r="B342" s="6"/>
      <c r="C342" s="102"/>
      <c r="K342" s="1"/>
    </row>
    <row r="343" spans="1:11" ht="12.75">
      <c r="A343" s="6"/>
      <c r="B343" s="6"/>
      <c r="C343" s="102"/>
      <c r="K343" s="1"/>
    </row>
    <row r="344" spans="1:11" ht="12.75">
      <c r="A344" s="6"/>
      <c r="B344" s="6"/>
      <c r="C344" s="102"/>
      <c r="K344" s="1"/>
    </row>
    <row r="345" spans="1:11" ht="12.75">
      <c r="A345" s="6"/>
      <c r="B345" s="6"/>
      <c r="C345" s="102"/>
      <c r="K345" s="1"/>
    </row>
    <row r="346" spans="1:11" ht="12.75">
      <c r="A346" s="6"/>
      <c r="B346" s="6"/>
      <c r="C346" s="102"/>
      <c r="K346" s="1"/>
    </row>
    <row r="347" spans="1:11" ht="12.75">
      <c r="A347" s="6"/>
      <c r="B347" s="6"/>
      <c r="C347" s="102"/>
      <c r="K347" s="1"/>
    </row>
    <row r="348" spans="1:11" ht="12.75">
      <c r="A348" s="6"/>
      <c r="B348" s="6"/>
      <c r="C348" s="102"/>
      <c r="K348" s="1"/>
    </row>
    <row r="349" spans="1:11" ht="12.75">
      <c r="A349" s="6"/>
      <c r="B349" s="6"/>
      <c r="C349" s="102"/>
      <c r="K349" s="1"/>
    </row>
    <row r="350" spans="1:11" ht="12.75">
      <c r="A350" s="6"/>
      <c r="B350" s="6"/>
      <c r="C350" s="102"/>
      <c r="K350" s="1"/>
    </row>
    <row r="351" spans="1:11" ht="12.75">
      <c r="A351" s="6"/>
      <c r="B351" s="6"/>
      <c r="C351" s="102"/>
      <c r="K351" s="1"/>
    </row>
    <row r="352" spans="1:11" ht="12.75">
      <c r="A352" s="6"/>
      <c r="B352" s="6"/>
      <c r="C352" s="102"/>
      <c r="K352" s="1"/>
    </row>
    <row r="353" spans="1:11" ht="18" customHeight="1">
      <c r="A353" s="307">
        <v>111</v>
      </c>
      <c r="B353" s="304" t="s">
        <v>105</v>
      </c>
      <c r="C353" s="242"/>
      <c r="D353" s="243">
        <f>SUM(C26:C32)</f>
        <v>0</v>
      </c>
      <c r="E353" s="184"/>
      <c r="F353" s="314"/>
      <c r="K353" s="1"/>
    </row>
    <row r="354" ht="12.75">
      <c r="K354" s="1"/>
    </row>
    <row r="355" ht="12.75">
      <c r="K355" s="1"/>
    </row>
    <row r="356" ht="12.75">
      <c r="K356" s="1"/>
    </row>
    <row r="357" ht="12.75">
      <c r="K357" s="1"/>
    </row>
    <row r="358" ht="12.75">
      <c r="K358" s="1"/>
    </row>
    <row r="359" ht="12.75">
      <c r="K359" s="1"/>
    </row>
    <row r="360" ht="12.75">
      <c r="K360" s="1"/>
    </row>
    <row r="361" ht="12.75">
      <c r="K361" s="1"/>
    </row>
    <row r="362" ht="12.75">
      <c r="K362" s="1"/>
    </row>
    <row r="363" ht="12.75">
      <c r="K363" s="1"/>
    </row>
    <row r="364" ht="12.75">
      <c r="K364" s="1"/>
    </row>
    <row r="365" ht="12.75">
      <c r="K365" s="1"/>
    </row>
    <row r="366" ht="12.75">
      <c r="K366" s="1"/>
    </row>
    <row r="367" ht="12.75">
      <c r="K367" s="1"/>
    </row>
    <row r="368" ht="12.75">
      <c r="K368" s="1"/>
    </row>
  </sheetData>
  <sheetProtection password="EF65" sheet="1" objects="1" scenarios="1"/>
  <mergeCells count="24">
    <mergeCell ref="C12:D12"/>
    <mergeCell ref="C13:D13"/>
    <mergeCell ref="C14:D14"/>
    <mergeCell ref="C15:D15"/>
    <mergeCell ref="C8:D8"/>
    <mergeCell ref="C10:D10"/>
    <mergeCell ref="C9:D9"/>
    <mergeCell ref="C11:D11"/>
    <mergeCell ref="C42:D42"/>
    <mergeCell ref="E42:F42"/>
    <mergeCell ref="C36:D36"/>
    <mergeCell ref="E36:F36"/>
    <mergeCell ref="A40:F40"/>
    <mergeCell ref="C41:F41"/>
    <mergeCell ref="C6:F6"/>
    <mergeCell ref="C35:F35"/>
    <mergeCell ref="A2:F2"/>
    <mergeCell ref="E1:F1"/>
    <mergeCell ref="E7:F7"/>
    <mergeCell ref="C7:D7"/>
    <mergeCell ref="C16:D17"/>
    <mergeCell ref="C18:D19"/>
    <mergeCell ref="A16:A17"/>
    <mergeCell ref="A18:A19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7"/>
  <sheetViews>
    <sheetView showOutlineSymbols="0" workbookViewId="0" topLeftCell="A1">
      <selection activeCell="C23" sqref="C23"/>
    </sheetView>
  </sheetViews>
  <sheetFormatPr defaultColWidth="9.140625" defaultRowHeight="12.75"/>
  <cols>
    <col min="1" max="1" width="6.8515625" style="1" customWidth="1"/>
    <col min="2" max="2" width="48.421875" style="1" customWidth="1"/>
    <col min="3" max="4" width="20.7109375" style="1" customWidth="1"/>
    <col min="5" max="16384" width="9.140625" style="97" customWidth="1"/>
  </cols>
  <sheetData>
    <row r="1" spans="1:4" ht="12" customHeight="1">
      <c r="A1" s="468"/>
      <c r="B1" s="469"/>
      <c r="C1" s="642" t="s">
        <v>309</v>
      </c>
      <c r="D1" s="703"/>
    </row>
    <row r="2" spans="1:4" ht="12.75">
      <c r="A2" s="470"/>
      <c r="B2" s="471"/>
      <c r="C2" s="353" t="s">
        <v>244</v>
      </c>
      <c r="D2" s="472" t="s">
        <v>293</v>
      </c>
    </row>
    <row r="3" spans="1:4" ht="12.75" customHeight="1">
      <c r="A3" s="358">
        <v>119</v>
      </c>
      <c r="B3" s="473" t="s">
        <v>346</v>
      </c>
      <c r="C3" s="459">
        <f>'DP5'!C18</f>
        <v>0</v>
      </c>
      <c r="D3" s="474"/>
    </row>
    <row r="4" spans="1:4" ht="12.75" customHeight="1">
      <c r="A4" s="358">
        <v>120</v>
      </c>
      <c r="B4" s="473" t="s">
        <v>347</v>
      </c>
      <c r="C4" s="459">
        <f>+'DP5'!E33</f>
        <v>0</v>
      </c>
      <c r="D4" s="474"/>
    </row>
    <row r="5" spans="1:4" ht="12.75">
      <c r="A5" s="689">
        <v>121</v>
      </c>
      <c r="B5" s="296" t="s">
        <v>189</v>
      </c>
      <c r="C5" s="687">
        <v>0</v>
      </c>
      <c r="D5" s="475"/>
    </row>
    <row r="6" spans="1:4" ht="12.75">
      <c r="A6" s="701"/>
      <c r="B6" s="296" t="s">
        <v>190</v>
      </c>
      <c r="C6" s="723"/>
      <c r="D6" s="475"/>
    </row>
    <row r="7" spans="1:4" ht="12.75">
      <c r="A7" s="689">
        <v>122</v>
      </c>
      <c r="B7" s="476" t="s">
        <v>386</v>
      </c>
      <c r="C7" s="687">
        <v>0</v>
      </c>
      <c r="D7" s="477"/>
    </row>
    <row r="8" spans="1:4" ht="12.75">
      <c r="A8" s="701"/>
      <c r="B8" s="451" t="s">
        <v>191</v>
      </c>
      <c r="C8" s="723"/>
      <c r="D8" s="478"/>
    </row>
    <row r="9" spans="1:4" ht="12.75">
      <c r="A9" s="689">
        <v>123</v>
      </c>
      <c r="B9" s="296" t="s">
        <v>192</v>
      </c>
      <c r="C9" s="687">
        <v>0</v>
      </c>
      <c r="D9" s="475"/>
    </row>
    <row r="10" spans="1:4" ht="12.75">
      <c r="A10" s="701"/>
      <c r="B10" s="296" t="s">
        <v>193</v>
      </c>
      <c r="C10" s="723"/>
      <c r="D10" s="475"/>
    </row>
    <row r="11" spans="1:4" ht="12.75">
      <c r="A11" s="689">
        <v>124</v>
      </c>
      <c r="B11" s="476" t="s">
        <v>350</v>
      </c>
      <c r="C11" s="724">
        <f>+MAX('DP5'!D44-'DP5'!D45+'DP5'!D46+'DP5'!D47-'DP6'!C3+'DP6'!C4-'DP6'!C5+'DP6'!C7-'DP6'!C9,0)</f>
        <v>0</v>
      </c>
      <c r="D11" s="477"/>
    </row>
    <row r="12" spans="1:4" ht="12.75">
      <c r="A12" s="701"/>
      <c r="B12" s="451" t="s">
        <v>194</v>
      </c>
      <c r="C12" s="686"/>
      <c r="D12" s="478"/>
    </row>
    <row r="13" spans="1:4" ht="13.5" customHeight="1">
      <c r="A13" s="479">
        <v>125</v>
      </c>
      <c r="B13" s="473" t="s">
        <v>348</v>
      </c>
      <c r="C13" s="460">
        <f>+C11+'DP5'!D43</f>
        <v>0</v>
      </c>
      <c r="D13" s="478"/>
    </row>
    <row r="14" spans="1:4" ht="13.5" customHeight="1">
      <c r="A14" s="358">
        <v>126</v>
      </c>
      <c r="B14" s="473" t="s">
        <v>349</v>
      </c>
      <c r="C14" s="461">
        <v>0</v>
      </c>
      <c r="D14" s="474"/>
    </row>
    <row r="15" spans="1:4" ht="12.75">
      <c r="A15" s="689">
        <v>127</v>
      </c>
      <c r="B15" s="296" t="s">
        <v>350</v>
      </c>
      <c r="C15" s="680">
        <f>+MIN('DP5'!D44-'DP5'!D45+'DP5'!D46+'DP5'!D47-C3+C4-C5+C7-C9,0)</f>
        <v>0</v>
      </c>
      <c r="D15" s="475"/>
    </row>
    <row r="16" spans="1:4" ht="12.75">
      <c r="A16" s="718"/>
      <c r="B16" s="296" t="s">
        <v>152</v>
      </c>
      <c r="C16" s="681"/>
      <c r="D16" s="475"/>
    </row>
    <row r="17" spans="1:4" ht="12.75">
      <c r="A17" s="689">
        <v>128</v>
      </c>
      <c r="B17" s="476" t="s">
        <v>351</v>
      </c>
      <c r="C17" s="462"/>
      <c r="D17" s="477"/>
    </row>
    <row r="18" spans="1:4" ht="12.75" customHeight="1">
      <c r="A18" s="692"/>
      <c r="B18" s="451" t="s">
        <v>352</v>
      </c>
      <c r="C18" s="460">
        <f>+C13-C14</f>
        <v>0</v>
      </c>
      <c r="D18" s="478"/>
    </row>
    <row r="19" spans="1:4" ht="12.75" customHeight="1" thickBot="1">
      <c r="A19" s="359">
        <v>129</v>
      </c>
      <c r="B19" s="452" t="s">
        <v>353</v>
      </c>
      <c r="C19" s="463">
        <f>C15</f>
        <v>0</v>
      </c>
      <c r="D19" s="480"/>
    </row>
    <row r="20" spans="1:4" ht="13.5" thickBot="1">
      <c r="A20" s="714" t="s">
        <v>313</v>
      </c>
      <c r="B20" s="715"/>
      <c r="C20" s="715"/>
      <c r="D20" s="715"/>
    </row>
    <row r="21" spans="1:4" ht="12.75">
      <c r="A21" s="446"/>
      <c r="B21" s="330"/>
      <c r="C21" s="642" t="s">
        <v>309</v>
      </c>
      <c r="D21" s="703"/>
    </row>
    <row r="22" spans="1:4" ht="12.75">
      <c r="A22" s="435"/>
      <c r="B22" s="344" t="s">
        <v>195</v>
      </c>
      <c r="C22" s="353" t="s">
        <v>244</v>
      </c>
      <c r="D22" s="472" t="s">
        <v>293</v>
      </c>
    </row>
    <row r="23" spans="1:4" ht="12" customHeight="1">
      <c r="A23" s="358">
        <v>130</v>
      </c>
      <c r="B23" s="334" t="s">
        <v>354</v>
      </c>
      <c r="C23" s="461">
        <f>+IF(EXACT('DP2'!I3,"ne"),34920,0)</f>
        <v>34920</v>
      </c>
      <c r="D23" s="367"/>
    </row>
    <row r="24" spans="1:4" ht="12" customHeight="1">
      <c r="A24" s="358" t="s">
        <v>185</v>
      </c>
      <c r="B24" s="334" t="s">
        <v>196</v>
      </c>
      <c r="C24" s="464">
        <f>'DP2'!H30*1800</f>
        <v>0</v>
      </c>
      <c r="D24" s="367"/>
    </row>
    <row r="25" spans="1:4" ht="12" customHeight="1">
      <c r="A25" s="358" t="s">
        <v>186</v>
      </c>
      <c r="B25" s="334" t="s">
        <v>197</v>
      </c>
      <c r="C25" s="464">
        <f>'DP2'!I30*1800</f>
        <v>0</v>
      </c>
      <c r="D25" s="367"/>
    </row>
    <row r="26" spans="1:4" ht="12" customHeight="1">
      <c r="A26" s="358" t="s">
        <v>187</v>
      </c>
      <c r="B26" s="334" t="s">
        <v>198</v>
      </c>
      <c r="C26" s="464">
        <f>+IF(EXACT('DP2'!I15,"ne"),1657*'DP2'!I19,0)</f>
        <v>0</v>
      </c>
      <c r="D26" s="367"/>
    </row>
    <row r="27" spans="1:4" ht="12" customHeight="1">
      <c r="A27" s="481" t="s">
        <v>188</v>
      </c>
      <c r="B27" s="334" t="s">
        <v>199</v>
      </c>
      <c r="C27" s="464">
        <f>+IF(EXACT('DP2'!G17,"ano"),1657*'DP2'!I17,0)</f>
        <v>0</v>
      </c>
      <c r="D27" s="367"/>
    </row>
    <row r="28" spans="1:4" ht="12" customHeight="1">
      <c r="A28" s="358">
        <v>133</v>
      </c>
      <c r="B28" s="334" t="s">
        <v>200</v>
      </c>
      <c r="C28" s="464">
        <f>545*'DP2'!J7</f>
        <v>0</v>
      </c>
      <c r="D28" s="367"/>
    </row>
    <row r="29" spans="1:4" ht="12" customHeight="1">
      <c r="A29" s="358">
        <v>134</v>
      </c>
      <c r="B29" s="334" t="s">
        <v>355</v>
      </c>
      <c r="C29" s="465">
        <f>1090*'DP2'!J8</f>
        <v>0</v>
      </c>
      <c r="D29" s="367"/>
    </row>
    <row r="30" spans="1:4" ht="12" customHeight="1">
      <c r="A30" s="358">
        <v>135</v>
      </c>
      <c r="B30" s="334" t="s">
        <v>201</v>
      </c>
      <c r="C30" s="465">
        <f>3815*'DP2'!J9</f>
        <v>0</v>
      </c>
      <c r="D30" s="367"/>
    </row>
    <row r="31" spans="1:4" ht="12" customHeight="1">
      <c r="A31" s="358">
        <v>136</v>
      </c>
      <c r="B31" s="334" t="s">
        <v>356</v>
      </c>
      <c r="C31" s="465">
        <f>872*'DP2'!J10</f>
        <v>0</v>
      </c>
      <c r="D31" s="367"/>
    </row>
    <row r="32" spans="1:4" ht="12" customHeight="1">
      <c r="A32" s="358">
        <v>137</v>
      </c>
      <c r="B32" s="334" t="s">
        <v>202</v>
      </c>
      <c r="C32" s="441">
        <v>0</v>
      </c>
      <c r="D32" s="367"/>
    </row>
    <row r="33" spans="1:4" ht="13.5" customHeight="1">
      <c r="A33" s="435">
        <v>138</v>
      </c>
      <c r="B33" s="334" t="s">
        <v>387</v>
      </c>
      <c r="C33" s="419">
        <v>0</v>
      </c>
      <c r="D33" s="410"/>
    </row>
    <row r="34" spans="1:4" ht="12.75" customHeight="1">
      <c r="A34" s="358">
        <v>139</v>
      </c>
      <c r="B34" s="334" t="s">
        <v>203</v>
      </c>
      <c r="C34" s="441">
        <v>0</v>
      </c>
      <c r="D34" s="367"/>
    </row>
    <row r="35" spans="1:4" ht="12.75" customHeight="1">
      <c r="A35" s="358">
        <v>140</v>
      </c>
      <c r="B35" s="334" t="s">
        <v>204</v>
      </c>
      <c r="C35" s="441">
        <v>0</v>
      </c>
      <c r="D35" s="367"/>
    </row>
    <row r="36" spans="1:4" ht="12.75">
      <c r="A36" s="435">
        <v>141</v>
      </c>
      <c r="B36" s="344" t="s">
        <v>205</v>
      </c>
      <c r="C36" s="680">
        <f>SUM(C23:C35)</f>
        <v>34920</v>
      </c>
      <c r="D36" s="410"/>
    </row>
    <row r="37" spans="1:4" ht="12.75">
      <c r="A37" s="435"/>
      <c r="B37" s="344" t="s">
        <v>206</v>
      </c>
      <c r="C37" s="719"/>
      <c r="D37" s="410"/>
    </row>
    <row r="38" spans="1:4" ht="12.75">
      <c r="A38" s="435"/>
      <c r="B38" s="296" t="s">
        <v>207</v>
      </c>
      <c r="C38" s="720"/>
      <c r="D38" s="410"/>
    </row>
    <row r="39" spans="1:4" ht="12.75">
      <c r="A39" s="434">
        <v>142</v>
      </c>
      <c r="B39" s="405" t="s">
        <v>208</v>
      </c>
      <c r="C39" s="721">
        <f>+MAX(C18-C36,0)</f>
        <v>0</v>
      </c>
      <c r="D39" s="406"/>
    </row>
    <row r="40" spans="1:4" ht="12.75">
      <c r="A40" s="479"/>
      <c r="B40" s="343" t="s">
        <v>209</v>
      </c>
      <c r="C40" s="722"/>
      <c r="D40" s="409"/>
    </row>
    <row r="41" spans="1:4" ht="12.75" customHeight="1">
      <c r="A41" s="479">
        <v>143</v>
      </c>
      <c r="B41" s="343" t="s">
        <v>210</v>
      </c>
      <c r="C41" s="466">
        <f>INT(C39/100)*100</f>
        <v>0</v>
      </c>
      <c r="D41" s="409"/>
    </row>
    <row r="42" spans="1:4" ht="12.75" customHeight="1" thickBot="1">
      <c r="A42" s="359">
        <v>144</v>
      </c>
      <c r="B42" s="339" t="s">
        <v>211</v>
      </c>
      <c r="C42" s="467">
        <f>IF(C41&lt;102000,C41*0.15,0)+IF(C41&gt;204000,0,1)*IF(C41&gt;102000,15300+0.2*(C41-102000),0)+IF(C41&gt;312000,0,1)*IF(C41&gt;204000,35700+0.25*(C41-204000),0)+IF(C41&gt;312000,62700+0.32*(C41-312000),0)</f>
        <v>0</v>
      </c>
      <c r="D42" s="412"/>
    </row>
    <row r="43" spans="1:4" ht="9.75" customHeight="1">
      <c r="A43" s="282"/>
      <c r="B43" s="268"/>
      <c r="C43" s="268"/>
      <c r="D43" s="268"/>
    </row>
    <row r="44" spans="1:4" ht="13.5" thickBot="1">
      <c r="A44" s="624" t="s">
        <v>312</v>
      </c>
      <c r="B44" s="625"/>
      <c r="C44" s="625"/>
      <c r="D44" s="625"/>
    </row>
    <row r="45" spans="1:4" ht="12.75">
      <c r="A45" s="446"/>
      <c r="B45" s="330"/>
      <c r="C45" s="642" t="s">
        <v>309</v>
      </c>
      <c r="D45" s="703"/>
    </row>
    <row r="46" spans="1:4" ht="12.75">
      <c r="A46" s="435"/>
      <c r="B46" s="344"/>
      <c r="C46" s="353" t="s">
        <v>244</v>
      </c>
      <c r="D46" s="472" t="s">
        <v>293</v>
      </c>
    </row>
    <row r="47" spans="1:4" ht="13.5" customHeight="1">
      <c r="A47" s="358">
        <v>145</v>
      </c>
      <c r="B47" s="334" t="s">
        <v>388</v>
      </c>
      <c r="C47" s="465">
        <v>0</v>
      </c>
      <c r="D47" s="367"/>
    </row>
    <row r="48" spans="1:4" ht="12.75">
      <c r="A48" s="689">
        <v>146</v>
      </c>
      <c r="B48" s="344" t="s">
        <v>212</v>
      </c>
      <c r="C48" s="680">
        <v>0</v>
      </c>
      <c r="D48" s="410"/>
    </row>
    <row r="49" spans="1:4" ht="12.75">
      <c r="A49" s="701"/>
      <c r="B49" s="344" t="s">
        <v>213</v>
      </c>
      <c r="C49" s="686"/>
      <c r="D49" s="410"/>
    </row>
    <row r="50" spans="1:4" ht="12.75">
      <c r="A50" s="689">
        <v>147</v>
      </c>
      <c r="B50" s="405" t="s">
        <v>214</v>
      </c>
      <c r="C50" s="680">
        <v>0</v>
      </c>
      <c r="D50" s="406"/>
    </row>
    <row r="51" spans="1:4" ht="12.75">
      <c r="A51" s="692"/>
      <c r="B51" s="343" t="s">
        <v>215</v>
      </c>
      <c r="C51" s="686"/>
      <c r="D51" s="409"/>
    </row>
    <row r="52" spans="1:4" ht="12.75">
      <c r="A52" s="689">
        <v>148</v>
      </c>
      <c r="B52" s="344" t="s">
        <v>212</v>
      </c>
      <c r="C52" s="680">
        <v>0</v>
      </c>
      <c r="D52" s="410"/>
    </row>
    <row r="53" spans="1:4" ht="12.75">
      <c r="A53" s="690"/>
      <c r="B53" s="344" t="s">
        <v>216</v>
      </c>
      <c r="C53" s="681"/>
      <c r="D53" s="410"/>
    </row>
    <row r="54" spans="1:4" ht="12.75">
      <c r="A54" s="692"/>
      <c r="B54" s="343" t="s">
        <v>217</v>
      </c>
      <c r="C54" s="686"/>
      <c r="D54" s="409"/>
    </row>
    <row r="55" spans="1:4" ht="12.75">
      <c r="A55" s="689">
        <v>149</v>
      </c>
      <c r="B55" s="405" t="s">
        <v>218</v>
      </c>
      <c r="C55" s="680">
        <v>0</v>
      </c>
      <c r="D55" s="406"/>
    </row>
    <row r="56" spans="1:4" ht="13.5" thickBot="1">
      <c r="A56" s="691"/>
      <c r="B56" s="339" t="s">
        <v>219</v>
      </c>
      <c r="C56" s="682"/>
      <c r="D56" s="412"/>
    </row>
    <row r="57" spans="1:4" ht="12.75">
      <c r="A57" s="268"/>
      <c r="B57" s="268"/>
      <c r="C57" s="482">
        <v>6</v>
      </c>
      <c r="D57" s="268"/>
    </row>
  </sheetData>
  <sheetProtection password="EF65" sheet="1" objects="1" scenarios="1"/>
  <mergeCells count="26">
    <mergeCell ref="C5:C6"/>
    <mergeCell ref="C1:D1"/>
    <mergeCell ref="C21:D21"/>
    <mergeCell ref="C11:C12"/>
    <mergeCell ref="C15:C16"/>
    <mergeCell ref="C9:C10"/>
    <mergeCell ref="C7:C8"/>
    <mergeCell ref="A15:A16"/>
    <mergeCell ref="C36:C38"/>
    <mergeCell ref="A44:D44"/>
    <mergeCell ref="A20:D20"/>
    <mergeCell ref="C39:C40"/>
    <mergeCell ref="A17:A18"/>
    <mergeCell ref="A5:A6"/>
    <mergeCell ref="A7:A8"/>
    <mergeCell ref="A9:A10"/>
    <mergeCell ref="A11:A12"/>
    <mergeCell ref="C45:D45"/>
    <mergeCell ref="A55:A56"/>
    <mergeCell ref="C48:C49"/>
    <mergeCell ref="C50:C51"/>
    <mergeCell ref="C52:C54"/>
    <mergeCell ref="C55:C56"/>
    <mergeCell ref="A48:A49"/>
    <mergeCell ref="A50:A51"/>
    <mergeCell ref="A52:A54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2"/>
  <sheetViews>
    <sheetView showOutlineSymbols="0" workbookViewId="0" topLeftCell="A1">
      <selection activeCell="C3" sqref="C3:C5"/>
    </sheetView>
  </sheetViews>
  <sheetFormatPr defaultColWidth="9.140625" defaultRowHeight="12.75"/>
  <cols>
    <col min="1" max="1" width="5.00390625" style="488" customWidth="1"/>
    <col min="2" max="2" width="48.7109375" style="489" customWidth="1"/>
    <col min="3" max="4" width="21.7109375" style="489" customWidth="1"/>
    <col min="5" max="16384" width="9.140625" style="483" customWidth="1"/>
  </cols>
  <sheetData>
    <row r="1" spans="1:4" ht="10.5" customHeight="1">
      <c r="A1" s="490"/>
      <c r="B1" s="491"/>
      <c r="C1" s="642" t="s">
        <v>309</v>
      </c>
      <c r="D1" s="703"/>
    </row>
    <row r="2" spans="1:4" ht="10.5" customHeight="1">
      <c r="A2" s="492"/>
      <c r="B2" s="493"/>
      <c r="C2" s="353" t="s">
        <v>244</v>
      </c>
      <c r="D2" s="472" t="s">
        <v>293</v>
      </c>
    </row>
    <row r="3" spans="1:4" ht="10.5" customHeight="1">
      <c r="A3" s="726">
        <v>150</v>
      </c>
      <c r="B3" s="494" t="s">
        <v>220</v>
      </c>
      <c r="C3" s="728">
        <v>0</v>
      </c>
      <c r="D3" s="495"/>
    </row>
    <row r="4" spans="1:4" ht="10.5" customHeight="1">
      <c r="A4" s="690"/>
      <c r="B4" s="496" t="s">
        <v>221</v>
      </c>
      <c r="C4" s="681"/>
      <c r="D4" s="497"/>
    </row>
    <row r="5" spans="1:4" ht="10.5" customHeight="1">
      <c r="A5" s="692"/>
      <c r="B5" s="498" t="s">
        <v>222</v>
      </c>
      <c r="C5" s="686"/>
      <c r="D5" s="499"/>
    </row>
    <row r="6" spans="1:4" ht="10.5" customHeight="1">
      <c r="A6" s="492">
        <v>151</v>
      </c>
      <c r="B6" s="496" t="s">
        <v>223</v>
      </c>
      <c r="C6" s="728">
        <v>0</v>
      </c>
      <c r="D6" s="497"/>
    </row>
    <row r="7" spans="1:4" ht="10.5" customHeight="1">
      <c r="A7" s="492"/>
      <c r="B7" s="496" t="s">
        <v>389</v>
      </c>
      <c r="C7" s="686"/>
      <c r="D7" s="497"/>
    </row>
    <row r="8" spans="1:4" ht="10.5" customHeight="1">
      <c r="A8" s="500">
        <v>152</v>
      </c>
      <c r="B8" s="494" t="s">
        <v>224</v>
      </c>
      <c r="C8" s="728">
        <v>0</v>
      </c>
      <c r="D8" s="501"/>
    </row>
    <row r="9" spans="1:4" ht="10.5" customHeight="1">
      <c r="A9" s="502"/>
      <c r="B9" s="498" t="s">
        <v>225</v>
      </c>
      <c r="C9" s="686"/>
      <c r="D9" s="499"/>
    </row>
    <row r="10" spans="1:4" ht="13.5" customHeight="1">
      <c r="A10" s="492">
        <v>153</v>
      </c>
      <c r="B10" s="496" t="s">
        <v>390</v>
      </c>
      <c r="C10" s="484">
        <v>0</v>
      </c>
      <c r="D10" s="497"/>
    </row>
    <row r="11" spans="1:4" ht="10.5" customHeight="1">
      <c r="A11" s="500">
        <v>154</v>
      </c>
      <c r="B11" s="494" t="s">
        <v>224</v>
      </c>
      <c r="C11" s="728">
        <v>0</v>
      </c>
      <c r="D11" s="501"/>
    </row>
    <row r="12" spans="1:4" ht="10.5" customHeight="1" thickBot="1">
      <c r="A12" s="503"/>
      <c r="B12" s="504" t="s">
        <v>391</v>
      </c>
      <c r="C12" s="682"/>
      <c r="D12" s="505"/>
    </row>
    <row r="13" spans="1:4" ht="13.5" thickBot="1">
      <c r="A13" s="729" t="s">
        <v>314</v>
      </c>
      <c r="B13" s="715"/>
      <c r="C13" s="715"/>
      <c r="D13" s="715"/>
    </row>
    <row r="14" spans="1:4" ht="10.5" customHeight="1">
      <c r="A14" s="490"/>
      <c r="B14" s="491"/>
      <c r="C14" s="642" t="s">
        <v>309</v>
      </c>
      <c r="D14" s="703"/>
    </row>
    <row r="15" spans="1:4" ht="10.5" customHeight="1">
      <c r="A15" s="492"/>
      <c r="B15" s="493"/>
      <c r="C15" s="353" t="s">
        <v>244</v>
      </c>
      <c r="D15" s="472" t="s">
        <v>293</v>
      </c>
    </row>
    <row r="16" spans="1:4" ht="13.5" customHeight="1">
      <c r="A16" s="506">
        <v>155</v>
      </c>
      <c r="B16" s="507" t="s">
        <v>392</v>
      </c>
      <c r="C16" s="485">
        <v>0</v>
      </c>
      <c r="D16" s="508"/>
    </row>
    <row r="17" spans="1:4" ht="10.5" customHeight="1">
      <c r="A17" s="500">
        <v>156</v>
      </c>
      <c r="B17" s="509" t="s">
        <v>393</v>
      </c>
      <c r="C17" s="728">
        <v>0</v>
      </c>
      <c r="D17" s="501"/>
    </row>
    <row r="18" spans="1:4" ht="10.5" customHeight="1">
      <c r="A18" s="502"/>
      <c r="B18" s="510" t="s">
        <v>394</v>
      </c>
      <c r="C18" s="686"/>
      <c r="D18" s="499"/>
    </row>
    <row r="19" spans="1:4" ht="13.5" customHeight="1">
      <c r="A19" s="506">
        <v>157</v>
      </c>
      <c r="B19" s="507" t="s">
        <v>226</v>
      </c>
      <c r="C19" s="486">
        <v>0</v>
      </c>
      <c r="D19" s="511"/>
    </row>
    <row r="20" spans="1:4" ht="13.5" customHeight="1">
      <c r="A20" s="506">
        <v>158</v>
      </c>
      <c r="B20" s="507" t="s">
        <v>396</v>
      </c>
      <c r="C20" s="486">
        <v>0</v>
      </c>
      <c r="D20" s="511"/>
    </row>
    <row r="21" spans="1:4" ht="10.5" customHeight="1">
      <c r="A21" s="492">
        <v>159</v>
      </c>
      <c r="B21" s="493" t="s">
        <v>227</v>
      </c>
      <c r="C21" s="728">
        <v>0</v>
      </c>
      <c r="D21" s="497"/>
    </row>
    <row r="22" spans="1:4" ht="10.5" customHeight="1" thickBot="1">
      <c r="A22" s="503"/>
      <c r="B22" s="504" t="s">
        <v>395</v>
      </c>
      <c r="C22" s="682"/>
      <c r="D22" s="505"/>
    </row>
    <row r="23" spans="1:4" ht="13.5" thickBot="1">
      <c r="A23" s="729" t="s">
        <v>315</v>
      </c>
      <c r="B23" s="715"/>
      <c r="C23" s="715"/>
      <c r="D23" s="715"/>
    </row>
    <row r="24" spans="1:4" ht="10.5" customHeight="1">
      <c r="A24" s="490"/>
      <c r="B24" s="491"/>
      <c r="C24" s="642" t="s">
        <v>309</v>
      </c>
      <c r="D24" s="703"/>
    </row>
    <row r="25" spans="1:4" ht="10.5" customHeight="1">
      <c r="A25" s="492"/>
      <c r="B25" s="493"/>
      <c r="C25" s="353" t="s">
        <v>244</v>
      </c>
      <c r="D25" s="472" t="s">
        <v>293</v>
      </c>
    </row>
    <row r="26" spans="1:4" ht="10.5" customHeight="1">
      <c r="A26" s="726">
        <v>160</v>
      </c>
      <c r="B26" s="509" t="s">
        <v>228</v>
      </c>
      <c r="C26" s="728">
        <f>'DP6'!C42</f>
        <v>0</v>
      </c>
      <c r="D26" s="501"/>
    </row>
    <row r="27" spans="1:4" ht="10.5" customHeight="1">
      <c r="A27" s="692"/>
      <c r="B27" s="510" t="s">
        <v>229</v>
      </c>
      <c r="C27" s="686"/>
      <c r="D27" s="499"/>
    </row>
    <row r="28" spans="1:4" ht="10.5" customHeight="1">
      <c r="A28" s="726">
        <v>161</v>
      </c>
      <c r="B28" s="493" t="s">
        <v>230</v>
      </c>
      <c r="C28" s="728">
        <v>0</v>
      </c>
      <c r="D28" s="497"/>
    </row>
    <row r="29" spans="1:4" ht="10.5" customHeight="1">
      <c r="A29" s="727"/>
      <c r="B29" s="493" t="s">
        <v>231</v>
      </c>
      <c r="C29" s="686"/>
      <c r="D29" s="497"/>
    </row>
    <row r="30" spans="1:4" ht="10.5" customHeight="1">
      <c r="A30" s="726">
        <v>162</v>
      </c>
      <c r="B30" s="509" t="s">
        <v>232</v>
      </c>
      <c r="C30" s="728">
        <f>C26+C29</f>
        <v>0</v>
      </c>
      <c r="D30" s="501"/>
    </row>
    <row r="31" spans="1:4" ht="10.5" customHeight="1">
      <c r="A31" s="692"/>
      <c r="B31" s="510" t="s">
        <v>233</v>
      </c>
      <c r="C31" s="686"/>
      <c r="D31" s="499"/>
    </row>
    <row r="32" spans="1:4" ht="12.75">
      <c r="A32" s="502">
        <v>163</v>
      </c>
      <c r="B32" s="510" t="s">
        <v>234</v>
      </c>
      <c r="C32" s="560">
        <v>0</v>
      </c>
      <c r="D32" s="499"/>
    </row>
    <row r="33" spans="1:4" ht="13.5" thickBot="1">
      <c r="A33" s="503">
        <v>164</v>
      </c>
      <c r="B33" s="512" t="s">
        <v>235</v>
      </c>
      <c r="C33" s="487">
        <f>C30-C32</f>
        <v>0</v>
      </c>
      <c r="D33" s="505"/>
    </row>
    <row r="34" spans="1:4" ht="13.5" thickBot="1">
      <c r="A34" s="729" t="s">
        <v>316</v>
      </c>
      <c r="B34" s="715"/>
      <c r="C34" s="715"/>
      <c r="D34" s="715"/>
    </row>
    <row r="35" spans="1:4" ht="10.5" customHeight="1">
      <c r="A35" s="490"/>
      <c r="B35" s="491"/>
      <c r="C35" s="642" t="s">
        <v>309</v>
      </c>
      <c r="D35" s="703"/>
    </row>
    <row r="36" spans="1:4" ht="10.5" customHeight="1">
      <c r="A36" s="492"/>
      <c r="B36" s="493"/>
      <c r="C36" s="353" t="s">
        <v>244</v>
      </c>
      <c r="D36" s="472" t="s">
        <v>293</v>
      </c>
    </row>
    <row r="37" spans="1:4" ht="13.5" customHeight="1">
      <c r="A37" s="506">
        <v>165</v>
      </c>
      <c r="B37" s="507" t="s">
        <v>236</v>
      </c>
      <c r="C37" s="485">
        <v>0</v>
      </c>
      <c r="D37" s="508"/>
    </row>
    <row r="38" spans="1:4" ht="13.5" customHeight="1">
      <c r="A38" s="506">
        <v>166</v>
      </c>
      <c r="B38" s="507" t="s">
        <v>237</v>
      </c>
      <c r="C38" s="486">
        <v>0</v>
      </c>
      <c r="D38" s="511"/>
    </row>
    <row r="39" spans="1:4" ht="12.75">
      <c r="A39" s="726">
        <v>167</v>
      </c>
      <c r="B39" s="496" t="s">
        <v>238</v>
      </c>
      <c r="C39" s="728">
        <v>0</v>
      </c>
      <c r="D39" s="497"/>
    </row>
    <row r="40" spans="1:4" ht="12.75">
      <c r="A40" s="727"/>
      <c r="B40" s="496" t="s">
        <v>239</v>
      </c>
      <c r="C40" s="686"/>
      <c r="D40" s="497"/>
    </row>
    <row r="41" spans="1:4" ht="12.75">
      <c r="A41" s="726">
        <v>168</v>
      </c>
      <c r="B41" s="494" t="s">
        <v>240</v>
      </c>
      <c r="C41" s="728">
        <v>0</v>
      </c>
      <c r="D41" s="501"/>
    </row>
    <row r="42" spans="1:4" ht="12.75">
      <c r="A42" s="690"/>
      <c r="B42" s="496" t="s">
        <v>221</v>
      </c>
      <c r="C42" s="681"/>
      <c r="D42" s="497"/>
    </row>
    <row r="43" spans="1:4" ht="12.75">
      <c r="A43" s="692"/>
      <c r="B43" s="498" t="s">
        <v>357</v>
      </c>
      <c r="C43" s="686"/>
      <c r="D43" s="499"/>
    </row>
    <row r="44" spans="1:4" ht="12.75">
      <c r="A44" s="726">
        <v>169</v>
      </c>
      <c r="B44" s="496" t="s">
        <v>397</v>
      </c>
      <c r="C44" s="728">
        <v>0</v>
      </c>
      <c r="D44" s="497"/>
    </row>
    <row r="45" spans="1:4" ht="12.75">
      <c r="A45" s="727"/>
      <c r="B45" s="496" t="s">
        <v>358</v>
      </c>
      <c r="C45" s="686"/>
      <c r="D45" s="497"/>
    </row>
    <row r="46" spans="1:4" ht="13.5" customHeight="1">
      <c r="A46" s="506">
        <v>170</v>
      </c>
      <c r="B46" s="513" t="s">
        <v>241</v>
      </c>
      <c r="C46" s="486">
        <v>0</v>
      </c>
      <c r="D46" s="511"/>
    </row>
    <row r="47" spans="1:4" ht="13.5" customHeight="1">
      <c r="A47" s="506">
        <v>171</v>
      </c>
      <c r="B47" s="513" t="s">
        <v>398</v>
      </c>
      <c r="C47" s="486">
        <v>0</v>
      </c>
      <c r="D47" s="511"/>
    </row>
    <row r="48" spans="1:4" ht="13.5" customHeight="1" thickBot="1">
      <c r="A48" s="503">
        <v>172</v>
      </c>
      <c r="B48" s="504" t="s">
        <v>399</v>
      </c>
      <c r="C48" s="487">
        <v>0</v>
      </c>
      <c r="D48" s="505"/>
    </row>
    <row r="49" spans="1:4" ht="13.5" thickBot="1">
      <c r="A49" s="729" t="s">
        <v>242</v>
      </c>
      <c r="B49" s="715"/>
      <c r="C49" s="715"/>
      <c r="D49" s="715"/>
    </row>
    <row r="50" spans="1:4" ht="10.5" customHeight="1">
      <c r="A50" s="490"/>
      <c r="B50" s="491"/>
      <c r="C50" s="642" t="s">
        <v>309</v>
      </c>
      <c r="D50" s="703"/>
    </row>
    <row r="51" spans="1:4" ht="10.5" customHeight="1">
      <c r="A51" s="492"/>
      <c r="B51" s="493"/>
      <c r="C51" s="353" t="s">
        <v>244</v>
      </c>
      <c r="D51" s="472" t="s">
        <v>293</v>
      </c>
    </row>
    <row r="52" spans="1:4" ht="12.75">
      <c r="A52" s="726">
        <v>173</v>
      </c>
      <c r="B52" s="509" t="s">
        <v>243</v>
      </c>
      <c r="C52" s="728">
        <f>C33</f>
        <v>0</v>
      </c>
      <c r="D52" s="501"/>
    </row>
    <row r="53" spans="1:4" ht="12.75">
      <c r="A53" s="692"/>
      <c r="B53" s="510" t="s">
        <v>359</v>
      </c>
      <c r="C53" s="686"/>
      <c r="D53" s="499"/>
    </row>
    <row r="54" spans="1:4" ht="13.5" customHeight="1">
      <c r="A54" s="502">
        <v>174</v>
      </c>
      <c r="B54" s="510" t="s">
        <v>401</v>
      </c>
      <c r="C54" s="514" t="s">
        <v>400</v>
      </c>
      <c r="D54" s="499"/>
    </row>
    <row r="55" spans="1:4" ht="13.5" customHeight="1" thickBot="1">
      <c r="A55" s="503">
        <v>175</v>
      </c>
      <c r="B55" s="512" t="s">
        <v>402</v>
      </c>
      <c r="C55" s="487">
        <f>C52</f>
        <v>0</v>
      </c>
      <c r="D55" s="505"/>
    </row>
    <row r="56" spans="1:4" ht="7.5" customHeight="1">
      <c r="A56" s="515" t="s">
        <v>403</v>
      </c>
      <c r="B56" s="496"/>
      <c r="C56" s="516"/>
      <c r="D56" s="516"/>
    </row>
    <row r="57" spans="1:4" ht="7.5" customHeight="1">
      <c r="A57" s="515" t="s">
        <v>407</v>
      </c>
      <c r="B57" s="496"/>
      <c r="C57" s="516"/>
      <c r="D57" s="516"/>
    </row>
    <row r="58" spans="1:4" ht="7.5" customHeight="1">
      <c r="A58" s="515" t="s">
        <v>404</v>
      </c>
      <c r="B58" s="496"/>
      <c r="C58" s="516"/>
      <c r="D58" s="516"/>
    </row>
    <row r="59" spans="1:4" ht="7.5" customHeight="1">
      <c r="A59" s="515" t="s">
        <v>406</v>
      </c>
      <c r="B59" s="496"/>
      <c r="C59" s="516"/>
      <c r="D59" s="516"/>
    </row>
    <row r="60" spans="1:4" ht="7.5" customHeight="1">
      <c r="A60" s="515" t="s">
        <v>405</v>
      </c>
      <c r="B60" s="496"/>
      <c r="C60" s="516"/>
      <c r="D60" s="516"/>
    </row>
    <row r="61" spans="1:4" ht="7.5" customHeight="1">
      <c r="A61" s="515" t="s">
        <v>408</v>
      </c>
      <c r="B61" s="496"/>
      <c r="C61" s="516"/>
      <c r="D61" s="516"/>
    </row>
    <row r="62" spans="1:4" ht="12.75">
      <c r="A62" s="725">
        <v>7</v>
      </c>
      <c r="B62" s="615"/>
      <c r="C62" s="615"/>
      <c r="D62" s="615"/>
    </row>
  </sheetData>
  <sheetProtection password="EF65" sheet="1" objects="1" scenarios="1"/>
  <mergeCells count="31">
    <mergeCell ref="C1:D1"/>
    <mergeCell ref="C14:D14"/>
    <mergeCell ref="C24:D24"/>
    <mergeCell ref="C35:D35"/>
    <mergeCell ref="C50:D50"/>
    <mergeCell ref="C3:C5"/>
    <mergeCell ref="C6:C7"/>
    <mergeCell ref="C8:C9"/>
    <mergeCell ref="C11:C12"/>
    <mergeCell ref="C21:C22"/>
    <mergeCell ref="C28:C29"/>
    <mergeCell ref="C26:C27"/>
    <mergeCell ref="C30:C31"/>
    <mergeCell ref="C39:C40"/>
    <mergeCell ref="A3:A5"/>
    <mergeCell ref="A13:D13"/>
    <mergeCell ref="A23:D23"/>
    <mergeCell ref="A34:D34"/>
    <mergeCell ref="A28:A29"/>
    <mergeCell ref="A26:A27"/>
    <mergeCell ref="C17:C18"/>
    <mergeCell ref="A62:D62"/>
    <mergeCell ref="A39:A40"/>
    <mergeCell ref="A41:A43"/>
    <mergeCell ref="A30:A31"/>
    <mergeCell ref="C44:C45"/>
    <mergeCell ref="C41:C43"/>
    <mergeCell ref="C52:C53"/>
    <mergeCell ref="A52:A53"/>
    <mergeCell ref="A44:A45"/>
    <mergeCell ref="A49:D49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6"/>
  <sheetViews>
    <sheetView showOutlineSymbols="0" workbookViewId="0" topLeftCell="A1">
      <selection activeCell="D11" sqref="D11:E12"/>
    </sheetView>
  </sheetViews>
  <sheetFormatPr defaultColWidth="9.140625" defaultRowHeight="12.75"/>
  <cols>
    <col min="1" max="1" width="6.421875" style="1" customWidth="1"/>
    <col min="2" max="2" width="26.8515625" style="1" customWidth="1"/>
    <col min="3" max="3" width="22.57421875" style="1" customWidth="1"/>
    <col min="4" max="7" width="10.28125" style="1" customWidth="1"/>
    <col min="8" max="16384" width="9.140625" style="97" customWidth="1"/>
  </cols>
  <sheetData>
    <row r="1" spans="1:7" ht="13.5" thickBot="1">
      <c r="A1" s="624" t="s">
        <v>629</v>
      </c>
      <c r="B1" s="625"/>
      <c r="C1" s="625"/>
      <c r="D1" s="625"/>
      <c r="E1" s="625"/>
      <c r="F1" s="625"/>
      <c r="G1" s="625"/>
    </row>
    <row r="2" spans="1:7" ht="12.75">
      <c r="A2" s="328"/>
      <c r="B2" s="330"/>
      <c r="C2" s="330"/>
      <c r="D2" s="642" t="s">
        <v>309</v>
      </c>
      <c r="E2" s="643"/>
      <c r="F2" s="643"/>
      <c r="G2" s="644"/>
    </row>
    <row r="3" spans="1:7" ht="12.75">
      <c r="A3" s="336"/>
      <c r="B3" s="344"/>
      <c r="C3" s="344"/>
      <c r="D3" s="632" t="s">
        <v>117</v>
      </c>
      <c r="E3" s="663"/>
      <c r="F3" s="632" t="s">
        <v>293</v>
      </c>
      <c r="G3" s="654"/>
    </row>
    <row r="4" spans="1:7" ht="15" customHeight="1">
      <c r="A4" s="358">
        <v>176</v>
      </c>
      <c r="B4" s="334" t="s">
        <v>255</v>
      </c>
      <c r="C4" s="334"/>
      <c r="D4" s="669">
        <v>0</v>
      </c>
      <c r="E4" s="738"/>
      <c r="F4" s="334"/>
      <c r="G4" s="447"/>
    </row>
    <row r="5" spans="1:7" ht="15" customHeight="1">
      <c r="A5" s="358" t="s">
        <v>245</v>
      </c>
      <c r="B5" s="334" t="s">
        <v>256</v>
      </c>
      <c r="C5" s="334"/>
      <c r="D5" s="669">
        <v>0</v>
      </c>
      <c r="E5" s="738"/>
      <c r="F5" s="334"/>
      <c r="G5" s="447"/>
    </row>
    <row r="6" spans="1:7" ht="15" customHeight="1">
      <c r="A6" s="358" t="s">
        <v>246</v>
      </c>
      <c r="B6" s="334" t="s">
        <v>257</v>
      </c>
      <c r="C6" s="334"/>
      <c r="D6" s="669">
        <v>0</v>
      </c>
      <c r="E6" s="738"/>
      <c r="F6" s="334"/>
      <c r="G6" s="447"/>
    </row>
    <row r="7" spans="1:7" ht="15" customHeight="1" thickBot="1">
      <c r="A7" s="436">
        <v>178</v>
      </c>
      <c r="B7" s="376" t="s">
        <v>258</v>
      </c>
      <c r="C7" s="376"/>
      <c r="D7" s="891">
        <v>0</v>
      </c>
      <c r="E7" s="892"/>
      <c r="F7" s="376"/>
      <c r="G7" s="525"/>
    </row>
    <row r="8" spans="1:7" ht="13.5" thickBot="1">
      <c r="A8" s="714" t="s">
        <v>271</v>
      </c>
      <c r="B8" s="715"/>
      <c r="C8" s="715"/>
      <c r="D8" s="715"/>
      <c r="E8" s="715"/>
      <c r="F8" s="715"/>
      <c r="G8" s="715"/>
    </row>
    <row r="9" spans="1:7" ht="12.75">
      <c r="A9" s="328"/>
      <c r="B9" s="330"/>
      <c r="C9" s="330"/>
      <c r="D9" s="642" t="s">
        <v>309</v>
      </c>
      <c r="E9" s="643"/>
      <c r="F9" s="643"/>
      <c r="G9" s="644"/>
    </row>
    <row r="10" spans="1:7" ht="12.75">
      <c r="A10" s="336"/>
      <c r="B10" s="344"/>
      <c r="C10" s="344"/>
      <c r="D10" s="632" t="s">
        <v>117</v>
      </c>
      <c r="E10" s="663"/>
      <c r="F10" s="632" t="s">
        <v>293</v>
      </c>
      <c r="G10" s="654"/>
    </row>
    <row r="11" spans="1:7" ht="12.75">
      <c r="A11" s="689">
        <v>179</v>
      </c>
      <c r="B11" s="405" t="s">
        <v>360</v>
      </c>
      <c r="C11" s="277"/>
      <c r="D11" s="732">
        <v>0</v>
      </c>
      <c r="E11" s="733"/>
      <c r="F11" s="277"/>
      <c r="G11" s="406"/>
    </row>
    <row r="12" spans="1:7" ht="12.75">
      <c r="A12" s="692"/>
      <c r="B12" s="343" t="s">
        <v>361</v>
      </c>
      <c r="C12" s="408"/>
      <c r="D12" s="734"/>
      <c r="E12" s="735"/>
      <c r="F12" s="408"/>
      <c r="G12" s="409"/>
    </row>
    <row r="13" spans="1:7" ht="15" customHeight="1">
      <c r="A13" s="435">
        <v>180</v>
      </c>
      <c r="B13" s="344" t="s">
        <v>259</v>
      </c>
      <c r="C13" s="281"/>
      <c r="D13" s="669">
        <v>0</v>
      </c>
      <c r="E13" s="738"/>
      <c r="F13" s="281"/>
      <c r="G13" s="410"/>
    </row>
    <row r="14" spans="1:7" ht="15" customHeight="1">
      <c r="A14" s="358" t="s">
        <v>247</v>
      </c>
      <c r="B14" s="334" t="s">
        <v>260</v>
      </c>
      <c r="C14" s="274"/>
      <c r="D14" s="717">
        <f>IF('DP7'!C55-D11-D13&gt;0,'DP7'!C55-D11-D13,0)</f>
        <v>0</v>
      </c>
      <c r="E14" s="670"/>
      <c r="F14" s="274"/>
      <c r="G14" s="367"/>
    </row>
    <row r="15" spans="1:7" ht="15" customHeight="1" thickBot="1">
      <c r="A15" s="359" t="s">
        <v>248</v>
      </c>
      <c r="B15" s="339" t="s">
        <v>261</v>
      </c>
      <c r="C15" s="338"/>
      <c r="D15" s="746">
        <f>IF('DP7'!C55+-D11-D13&lt;0,-('DP7'!C55+-D11-D13),0)</f>
        <v>0</v>
      </c>
      <c r="E15" s="747"/>
      <c r="F15" s="338"/>
      <c r="G15" s="412"/>
    </row>
    <row r="16" spans="1:7" ht="9" customHeight="1">
      <c r="A16" s="280" t="s">
        <v>321</v>
      </c>
      <c r="B16" s="268"/>
      <c r="C16" s="268"/>
      <c r="D16" s="268"/>
      <c r="E16" s="268"/>
      <c r="F16" s="268"/>
      <c r="G16" s="268"/>
    </row>
    <row r="17" spans="1:7" ht="9" customHeight="1">
      <c r="A17" s="280" t="s">
        <v>324</v>
      </c>
      <c r="B17" s="268"/>
      <c r="C17" s="268"/>
      <c r="D17" s="268"/>
      <c r="E17" s="268"/>
      <c r="F17" s="268"/>
      <c r="G17" s="268"/>
    </row>
    <row r="18" spans="1:7" ht="9" customHeight="1">
      <c r="A18" s="280" t="s">
        <v>409</v>
      </c>
      <c r="B18" s="268"/>
      <c r="C18" s="268"/>
      <c r="D18" s="268"/>
      <c r="E18" s="268"/>
      <c r="F18" s="268"/>
      <c r="G18" s="268"/>
    </row>
    <row r="19" spans="1:7" ht="9" customHeight="1">
      <c r="A19" s="280" t="s">
        <v>325</v>
      </c>
      <c r="B19" s="268"/>
      <c r="C19" s="268"/>
      <c r="D19" s="268"/>
      <c r="E19" s="268"/>
      <c r="F19" s="268"/>
      <c r="G19" s="268"/>
    </row>
    <row r="20" spans="1:7" ht="9" customHeight="1">
      <c r="A20" s="280" t="s">
        <v>326</v>
      </c>
      <c r="B20" s="268"/>
      <c r="C20" s="268"/>
      <c r="D20" s="268"/>
      <c r="E20" s="268"/>
      <c r="F20" s="268"/>
      <c r="G20" s="268"/>
    </row>
    <row r="21" spans="1:7" ht="9" customHeight="1" thickBot="1">
      <c r="A21" s="280" t="s">
        <v>249</v>
      </c>
      <c r="B21" s="268"/>
      <c r="C21" s="268"/>
      <c r="D21" s="268"/>
      <c r="E21" s="268"/>
      <c r="F21" s="268"/>
      <c r="G21" s="268"/>
    </row>
    <row r="22" spans="1:7" ht="13.5" thickBot="1">
      <c r="A22" s="268"/>
      <c r="B22" s="268"/>
      <c r="C22" s="526" t="s">
        <v>272</v>
      </c>
      <c r="D22" s="517">
        <v>0</v>
      </c>
      <c r="E22" s="270" t="s">
        <v>278</v>
      </c>
      <c r="F22" s="517">
        <v>0</v>
      </c>
      <c r="G22" s="268"/>
    </row>
    <row r="23" spans="1:7" ht="12.75">
      <c r="A23" s="268"/>
      <c r="B23" s="268"/>
      <c r="C23" s="268"/>
      <c r="D23" s="268"/>
      <c r="E23" s="268"/>
      <c r="F23" s="268"/>
      <c r="G23" s="268"/>
    </row>
    <row r="24" spans="1:7" ht="13.5" thickBot="1">
      <c r="A24" s="624" t="s">
        <v>273</v>
      </c>
      <c r="B24" s="625"/>
      <c r="C24" s="625"/>
      <c r="D24" s="625"/>
      <c r="E24" s="625"/>
      <c r="F24" s="625"/>
      <c r="G24" s="625"/>
    </row>
    <row r="25" spans="1:7" ht="12.75">
      <c r="A25" s="328"/>
      <c r="B25" s="330"/>
      <c r="C25" s="330"/>
      <c r="D25" s="642" t="s">
        <v>309</v>
      </c>
      <c r="E25" s="643"/>
      <c r="F25" s="643"/>
      <c r="G25" s="644"/>
    </row>
    <row r="26" spans="1:7" ht="12.75">
      <c r="A26" s="336"/>
      <c r="B26" s="344"/>
      <c r="C26" s="344"/>
      <c r="D26" s="632" t="s">
        <v>117</v>
      </c>
      <c r="E26" s="663"/>
      <c r="F26" s="632" t="s">
        <v>293</v>
      </c>
      <c r="G26" s="654"/>
    </row>
    <row r="27" spans="1:7" ht="15" customHeight="1">
      <c r="A27" s="358">
        <v>182</v>
      </c>
      <c r="B27" s="334" t="s">
        <v>262</v>
      </c>
      <c r="C27" s="334"/>
      <c r="D27" s="669">
        <v>0</v>
      </c>
      <c r="E27" s="738"/>
      <c r="F27" s="334"/>
      <c r="G27" s="447"/>
    </row>
    <row r="28" spans="1:7" ht="15" customHeight="1">
      <c r="A28" s="358">
        <v>183</v>
      </c>
      <c r="B28" s="334" t="s">
        <v>263</v>
      </c>
      <c r="C28" s="334"/>
      <c r="D28" s="669">
        <v>0</v>
      </c>
      <c r="E28" s="738"/>
      <c r="F28" s="334"/>
      <c r="G28" s="447"/>
    </row>
    <row r="29" spans="1:7" ht="12.75">
      <c r="A29" s="689">
        <v>184</v>
      </c>
      <c r="B29" s="344" t="s">
        <v>264</v>
      </c>
      <c r="C29" s="344"/>
      <c r="D29" s="732">
        <v>0</v>
      </c>
      <c r="E29" s="733"/>
      <c r="F29" s="281"/>
      <c r="G29" s="410"/>
    </row>
    <row r="30" spans="1:7" ht="12.75">
      <c r="A30" s="701"/>
      <c r="B30" s="344" t="s">
        <v>265</v>
      </c>
      <c r="C30" s="344"/>
      <c r="D30" s="734"/>
      <c r="E30" s="735"/>
      <c r="F30" s="281"/>
      <c r="G30" s="410"/>
    </row>
    <row r="31" spans="1:7" ht="12.75">
      <c r="A31" s="689">
        <v>185</v>
      </c>
      <c r="B31" s="405" t="s">
        <v>317</v>
      </c>
      <c r="C31" s="405"/>
      <c r="D31" s="732">
        <v>0</v>
      </c>
      <c r="E31" s="733"/>
      <c r="F31" s="277"/>
      <c r="G31" s="406"/>
    </row>
    <row r="32" spans="1:7" ht="12.75">
      <c r="A32" s="701"/>
      <c r="B32" s="343" t="s">
        <v>266</v>
      </c>
      <c r="C32" s="343"/>
      <c r="D32" s="734"/>
      <c r="E32" s="735"/>
      <c r="F32" s="408"/>
      <c r="G32" s="409"/>
    </row>
    <row r="33" spans="1:7" ht="12.75">
      <c r="A33" s="689">
        <v>186</v>
      </c>
      <c r="B33" s="344" t="s">
        <v>267</v>
      </c>
      <c r="C33" s="344"/>
      <c r="D33" s="732">
        <v>0</v>
      </c>
      <c r="E33" s="733"/>
      <c r="F33" s="281"/>
      <c r="G33" s="410"/>
    </row>
    <row r="34" spans="1:7" ht="12.75">
      <c r="A34" s="701"/>
      <c r="B34" s="344" t="s">
        <v>268</v>
      </c>
      <c r="C34" s="344"/>
      <c r="D34" s="734"/>
      <c r="E34" s="735"/>
      <c r="F34" s="281"/>
      <c r="G34" s="410"/>
    </row>
    <row r="35" spans="1:7" ht="12.75">
      <c r="A35" s="689">
        <v>187</v>
      </c>
      <c r="B35" s="405" t="s">
        <v>269</v>
      </c>
      <c r="C35" s="405"/>
      <c r="D35" s="732">
        <v>0</v>
      </c>
      <c r="E35" s="733"/>
      <c r="F35" s="277"/>
      <c r="G35" s="406"/>
    </row>
    <row r="36" spans="1:7" ht="13.5" thickBot="1">
      <c r="A36" s="713"/>
      <c r="B36" s="339" t="s">
        <v>270</v>
      </c>
      <c r="C36" s="339"/>
      <c r="D36" s="736"/>
      <c r="E36" s="737"/>
      <c r="F36" s="338"/>
      <c r="G36" s="412"/>
    </row>
    <row r="37" spans="1:7" ht="13.5" thickBot="1">
      <c r="A37" s="268"/>
      <c r="B37" s="268"/>
      <c r="C37" s="268"/>
      <c r="D37" s="268"/>
      <c r="E37" s="268"/>
      <c r="F37" s="268"/>
      <c r="G37" s="268"/>
    </row>
    <row r="38" spans="1:7" ht="12.75">
      <c r="A38" s="730" t="s">
        <v>250</v>
      </c>
      <c r="B38" s="637"/>
      <c r="C38" s="637"/>
      <c r="D38" s="637"/>
      <c r="E38" s="637"/>
      <c r="F38" s="637"/>
      <c r="G38" s="637"/>
    </row>
    <row r="39" spans="1:7" ht="13.5" thickBot="1">
      <c r="A39" s="731" t="s">
        <v>251</v>
      </c>
      <c r="B39" s="587"/>
      <c r="C39" s="587"/>
      <c r="D39" s="587"/>
      <c r="E39" s="587"/>
      <c r="F39" s="587"/>
      <c r="G39" s="587"/>
    </row>
    <row r="40" spans="1:7" ht="12.75">
      <c r="A40" s="527"/>
      <c r="B40" s="268"/>
      <c r="C40" s="268"/>
      <c r="D40" s="268"/>
      <c r="E40" s="310"/>
      <c r="F40" s="193"/>
      <c r="G40" s="249"/>
    </row>
    <row r="41" spans="1:7" ht="13.5" thickBot="1">
      <c r="A41" s="268"/>
      <c r="B41" s="268"/>
      <c r="C41" s="268"/>
      <c r="D41" s="268"/>
      <c r="E41" s="311"/>
      <c r="F41" s="2"/>
      <c r="G41" s="393"/>
    </row>
    <row r="42" spans="1:7" ht="15" customHeight="1" thickBot="1">
      <c r="A42" s="518" t="s">
        <v>252</v>
      </c>
      <c r="B42" s="519"/>
      <c r="C42" s="265" t="s">
        <v>410</v>
      </c>
      <c r="D42" s="268"/>
      <c r="E42" s="744" t="s">
        <v>362</v>
      </c>
      <c r="F42" s="745"/>
      <c r="G42" s="583"/>
    </row>
    <row r="43" spans="1:7" ht="12.75">
      <c r="A43" s="268"/>
      <c r="B43" s="268"/>
      <c r="C43" s="268"/>
      <c r="D43" s="268"/>
      <c r="E43" s="268"/>
      <c r="F43" s="268"/>
      <c r="G43" s="268"/>
    </row>
    <row r="44" spans="1:7" ht="13.5" thickBot="1">
      <c r="A44" s="624" t="s">
        <v>411</v>
      </c>
      <c r="B44" s="625"/>
      <c r="C44" s="625"/>
      <c r="D44" s="625"/>
      <c r="E44" s="625"/>
      <c r="F44" s="625"/>
      <c r="G44" s="625"/>
    </row>
    <row r="45" spans="1:7" ht="15" customHeight="1">
      <c r="A45" s="302" t="s">
        <v>322</v>
      </c>
      <c r="B45" s="256"/>
      <c r="C45" s="520" t="s">
        <v>274</v>
      </c>
      <c r="D45" s="256" t="s">
        <v>275</v>
      </c>
      <c r="E45" s="521"/>
      <c r="F45" s="247" t="s">
        <v>120</v>
      </c>
      <c r="G45" s="522"/>
    </row>
    <row r="46" spans="1:7" ht="15" customHeight="1">
      <c r="A46" s="303" t="s">
        <v>253</v>
      </c>
      <c r="B46" s="304"/>
      <c r="C46" s="313"/>
      <c r="D46" s="304" t="s">
        <v>276</v>
      </c>
      <c r="E46" s="304"/>
      <c r="F46" s="312" t="s">
        <v>279</v>
      </c>
      <c r="G46" s="439"/>
    </row>
    <row r="47" spans="1:7" ht="15" customHeight="1">
      <c r="A47" s="303" t="s">
        <v>254</v>
      </c>
      <c r="B47" s="458"/>
      <c r="C47" s="440" t="s">
        <v>323</v>
      </c>
      <c r="D47" s="304" t="s">
        <v>363</v>
      </c>
      <c r="E47" s="312" t="s">
        <v>364</v>
      </c>
      <c r="F47" s="304"/>
      <c r="G47" s="439"/>
    </row>
    <row r="48" spans="1:7" ht="15" customHeight="1" thickBot="1">
      <c r="A48" s="250" t="s">
        <v>252</v>
      </c>
      <c r="B48" s="321"/>
      <c r="C48" s="523" t="s">
        <v>410</v>
      </c>
      <c r="D48" s="321" t="s">
        <v>277</v>
      </c>
      <c r="E48" s="321"/>
      <c r="F48" s="321"/>
      <c r="G48" s="317"/>
    </row>
    <row r="49" spans="1:7" ht="12.75">
      <c r="A49" s="683" t="s">
        <v>365</v>
      </c>
      <c r="B49" s="637"/>
      <c r="C49" s="637"/>
      <c r="D49" s="637"/>
      <c r="E49" s="637"/>
      <c r="F49" s="637"/>
      <c r="G49" s="637"/>
    </row>
    <row r="50" spans="1:7" s="524" customFormat="1" ht="15" customHeight="1">
      <c r="A50" s="528" t="s">
        <v>366</v>
      </c>
      <c r="B50" s="528"/>
      <c r="C50" s="528"/>
      <c r="D50" s="528"/>
      <c r="E50" s="528"/>
      <c r="F50" s="270"/>
      <c r="G50" s="270"/>
    </row>
    <row r="51" spans="1:7" s="524" customFormat="1" ht="15" customHeight="1">
      <c r="A51" s="528" t="s">
        <v>318</v>
      </c>
      <c r="B51" s="528"/>
      <c r="C51" s="528"/>
      <c r="D51" s="454"/>
      <c r="E51" s="529" t="s">
        <v>319</v>
      </c>
      <c r="F51" s="365"/>
      <c r="G51" s="366"/>
    </row>
    <row r="52" spans="1:7" ht="9.75" customHeight="1">
      <c r="A52" s="270"/>
      <c r="B52" s="268"/>
      <c r="C52" s="268"/>
      <c r="D52" s="270"/>
      <c r="E52" s="268"/>
      <c r="F52" s="268"/>
      <c r="G52" s="268"/>
    </row>
    <row r="53" spans="1:7" ht="15" customHeight="1">
      <c r="A53" s="270"/>
      <c r="B53" s="268"/>
      <c r="C53" s="268"/>
      <c r="D53" s="526"/>
      <c r="E53" s="530" t="s">
        <v>320</v>
      </c>
      <c r="F53" s="273"/>
      <c r="G53" s="275"/>
    </row>
    <row r="54" spans="1:7" ht="9.75" customHeight="1">
      <c r="A54" s="344"/>
      <c r="B54" s="281"/>
      <c r="C54" s="281"/>
      <c r="D54" s="531"/>
      <c r="E54" s="532"/>
      <c r="F54" s="281"/>
      <c r="G54" s="268"/>
    </row>
    <row r="55" spans="1:7" ht="12.75">
      <c r="A55" s="739" t="s">
        <v>367</v>
      </c>
      <c r="B55" s="740"/>
      <c r="C55" s="740"/>
      <c r="D55" s="740"/>
      <c r="E55" s="740"/>
      <c r="F55" s="740"/>
      <c r="G55" s="741"/>
    </row>
    <row r="56" spans="1:7" ht="12.75">
      <c r="A56" s="742">
        <v>8</v>
      </c>
      <c r="B56" s="742"/>
      <c r="C56" s="742"/>
      <c r="D56" s="742"/>
      <c r="E56" s="742"/>
      <c r="F56" s="742"/>
      <c r="G56" s="743"/>
    </row>
  </sheetData>
  <sheetProtection password="EF65" sheet="1" objects="1" scenarios="1"/>
  <mergeCells count="38">
    <mergeCell ref="D2:G2"/>
    <mergeCell ref="D3:E3"/>
    <mergeCell ref="F3:G3"/>
    <mergeCell ref="D9:G9"/>
    <mergeCell ref="D4:E4"/>
    <mergeCell ref="D5:E5"/>
    <mergeCell ref="D6:E6"/>
    <mergeCell ref="D7:E7"/>
    <mergeCell ref="D15:E15"/>
    <mergeCell ref="D27:E27"/>
    <mergeCell ref="D10:E10"/>
    <mergeCell ref="F10:G10"/>
    <mergeCell ref="D25:G25"/>
    <mergeCell ref="D26:E26"/>
    <mergeCell ref="F26:G26"/>
    <mergeCell ref="D13:E13"/>
    <mergeCell ref="D11:E12"/>
    <mergeCell ref="D14:E14"/>
    <mergeCell ref="A55:G55"/>
    <mergeCell ref="A56:G56"/>
    <mergeCell ref="A49:G49"/>
    <mergeCell ref="A11:A12"/>
    <mergeCell ref="E42:G42"/>
    <mergeCell ref="A24:G24"/>
    <mergeCell ref="A29:A30"/>
    <mergeCell ref="A31:A32"/>
    <mergeCell ref="A33:A34"/>
    <mergeCell ref="A35:A36"/>
    <mergeCell ref="A38:G38"/>
    <mergeCell ref="A39:G39"/>
    <mergeCell ref="A1:G1"/>
    <mergeCell ref="A44:G44"/>
    <mergeCell ref="A8:G8"/>
    <mergeCell ref="D29:E30"/>
    <mergeCell ref="D31:E32"/>
    <mergeCell ref="D35:E36"/>
    <mergeCell ref="D33:E34"/>
    <mergeCell ref="D28:E28"/>
  </mergeCells>
  <printOptions/>
  <pageMargins left="0.4" right="0.4" top="0.8333333333333334" bottom="0.8333333333333334" header="0.33333333333333337" footer="0.3333333333333333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F20" sqref="F20:G20"/>
    </sheetView>
  </sheetViews>
  <sheetFormatPr defaultColWidth="9.140625" defaultRowHeight="12.75"/>
  <cols>
    <col min="1" max="1" width="14.421875" style="110" customWidth="1"/>
    <col min="2" max="2" width="13.28125" style="110" customWidth="1"/>
    <col min="3" max="3" width="9.421875" style="110" customWidth="1"/>
    <col min="4" max="4" width="18.140625" style="110" customWidth="1"/>
    <col min="5" max="5" width="11.28125" style="110" customWidth="1"/>
    <col min="6" max="6" width="10.421875" style="110" customWidth="1"/>
    <col min="7" max="7" width="10.00390625" style="110" customWidth="1"/>
    <col min="8" max="16384" width="9.140625" style="110" customWidth="1"/>
  </cols>
  <sheetData>
    <row r="1" spans="1:7" ht="12.75">
      <c r="A1" s="1"/>
      <c r="B1" s="1"/>
      <c r="C1" s="1"/>
      <c r="D1" s="1" t="s">
        <v>548</v>
      </c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20.25">
      <c r="A6" s="749" t="s">
        <v>413</v>
      </c>
      <c r="B6" s="750"/>
      <c r="C6" s="750"/>
      <c r="D6" s="750"/>
      <c r="E6" s="750"/>
      <c r="F6" s="750"/>
      <c r="G6" s="750"/>
    </row>
    <row r="7" spans="1:7" ht="20.25">
      <c r="A7" s="1"/>
      <c r="B7" s="1"/>
      <c r="C7" s="13"/>
      <c r="D7" s="1"/>
      <c r="E7" s="1"/>
      <c r="F7" s="1"/>
      <c r="G7" s="1"/>
    </row>
    <row r="8" spans="1:7" ht="12.75">
      <c r="A8" s="751" t="s">
        <v>549</v>
      </c>
      <c r="B8" s="750"/>
      <c r="C8" s="750"/>
      <c r="D8" s="750"/>
      <c r="E8" s="750"/>
      <c r="F8" s="750"/>
      <c r="G8" s="750"/>
    </row>
    <row r="9" spans="1:7" ht="12.75">
      <c r="A9" s="751" t="s">
        <v>550</v>
      </c>
      <c r="B9" s="750"/>
      <c r="C9" s="750"/>
      <c r="D9" s="750"/>
      <c r="E9" s="750"/>
      <c r="F9" s="750"/>
      <c r="G9" s="750"/>
    </row>
    <row r="10" spans="1:7" ht="12.75">
      <c r="A10" s="752" t="s">
        <v>617</v>
      </c>
      <c r="B10" s="753"/>
      <c r="C10" s="753"/>
      <c r="D10" s="753"/>
      <c r="E10" s="753"/>
      <c r="F10" s="753"/>
      <c r="G10" s="753"/>
    </row>
    <row r="11" spans="1:7" ht="12.75">
      <c r="A11" s="98"/>
      <c r="B11" s="99"/>
      <c r="C11" s="99"/>
      <c r="D11" s="99"/>
      <c r="E11" s="99"/>
      <c r="F11" s="99"/>
      <c r="G11" s="99"/>
    </row>
    <row r="12" spans="1:7" ht="12.75">
      <c r="A12" s="1"/>
      <c r="B12" s="1"/>
      <c r="C12" s="1"/>
      <c r="D12" s="1"/>
      <c r="E12" s="1"/>
      <c r="F12" s="1"/>
      <c r="G12" s="1"/>
    </row>
    <row r="13" spans="1:7" ht="18" customHeight="1">
      <c r="A13" s="6" t="s">
        <v>551</v>
      </c>
      <c r="B13" s="1"/>
      <c r="C13" s="1"/>
      <c r="D13" s="1"/>
      <c r="E13" s="1"/>
      <c r="F13" s="1"/>
      <c r="G13" s="1"/>
    </row>
    <row r="14" spans="1:7" ht="18" customHeight="1">
      <c r="A14" s="6"/>
      <c r="B14" s="1"/>
      <c r="C14" s="1"/>
      <c r="D14" s="1"/>
      <c r="E14" s="1"/>
      <c r="F14" s="1"/>
      <c r="G14" s="1"/>
    </row>
    <row r="15" spans="1:7" ht="18" customHeight="1">
      <c r="A15" s="6"/>
      <c r="B15" s="1"/>
      <c r="C15" s="1"/>
      <c r="D15" s="1"/>
      <c r="E15" s="1"/>
      <c r="F15" s="1"/>
      <c r="G15" s="1"/>
    </row>
    <row r="16" spans="1:7" ht="18" customHeight="1">
      <c r="A16" s="1"/>
      <c r="B16" s="1"/>
      <c r="C16" s="1"/>
      <c r="D16" s="1"/>
      <c r="E16" s="1"/>
      <c r="F16" s="1"/>
      <c r="G16" s="1"/>
    </row>
    <row r="17" spans="1:7" ht="18" customHeight="1">
      <c r="A17" s="1"/>
      <c r="B17" s="1"/>
      <c r="C17" s="1"/>
      <c r="D17" s="1"/>
      <c r="E17" s="1"/>
      <c r="F17" s="1"/>
      <c r="G17" s="1"/>
    </row>
    <row r="18" spans="1:7" ht="18" customHeight="1">
      <c r="A18" s="100" t="s">
        <v>623</v>
      </c>
      <c r="B18" s="1"/>
      <c r="C18" s="1"/>
      <c r="D18" s="1"/>
      <c r="E18" s="1"/>
      <c r="F18" s="1"/>
      <c r="G18" s="1"/>
    </row>
    <row r="19" spans="1:7" ht="18" customHeight="1">
      <c r="A19" s="101"/>
      <c r="B19" s="1"/>
      <c r="C19" s="1"/>
      <c r="D19" s="1"/>
      <c r="E19" s="1"/>
      <c r="F19" s="1"/>
      <c r="G19" s="1"/>
    </row>
    <row r="20" spans="1:7" ht="18" customHeight="1">
      <c r="A20" s="1" t="s">
        <v>552</v>
      </c>
      <c r="B20" s="763">
        <f>+'DP1'!A8</f>
      </c>
      <c r="C20" s="759"/>
      <c r="D20" s="1" t="s">
        <v>553</v>
      </c>
      <c r="E20" s="1"/>
      <c r="F20" s="764"/>
      <c r="G20" s="759"/>
    </row>
    <row r="21" spans="1:7" ht="18" customHeight="1">
      <c r="A21" s="1"/>
      <c r="B21" s="1"/>
      <c r="C21" s="102"/>
      <c r="D21" s="1"/>
      <c r="E21" s="1"/>
      <c r="F21" s="1"/>
      <c r="G21" s="1"/>
    </row>
    <row r="22" spans="1:7" ht="18" customHeight="1">
      <c r="A22" s="1" t="s">
        <v>554</v>
      </c>
      <c r="B22" s="762" t="str">
        <f>+CONCATENATE('DP1'!D31," ",'DP1'!B31," ",'DP1'!B30)</f>
        <v>  </v>
      </c>
      <c r="C22" s="759"/>
      <c r="D22" s="759"/>
      <c r="E22" s="759"/>
      <c r="F22" s="759"/>
      <c r="G22" s="759"/>
    </row>
    <row r="23" spans="1:7" ht="18" customHeight="1">
      <c r="A23" s="1" t="s">
        <v>555</v>
      </c>
      <c r="B23" s="762" t="str">
        <f>+CONCATENATE('DP1'!E34," ",'DP1'!J34,", ",'DP1'!B34)</f>
        <v> , 0</v>
      </c>
      <c r="C23" s="759"/>
      <c r="D23" s="759"/>
      <c r="E23" s="759"/>
      <c r="F23" s="1" t="s">
        <v>556</v>
      </c>
      <c r="G23" s="534">
        <f>+'DP1'!E35</f>
        <v>0</v>
      </c>
    </row>
    <row r="24" spans="1:7" ht="18" customHeight="1">
      <c r="A24" s="760" t="s">
        <v>618</v>
      </c>
      <c r="B24" s="761"/>
      <c r="C24" s="761"/>
      <c r="D24" s="761"/>
      <c r="E24" s="761"/>
      <c r="F24" s="761"/>
      <c r="G24" s="761"/>
    </row>
    <row r="25" spans="1:7" ht="18" customHeight="1">
      <c r="A25" s="1" t="s">
        <v>557</v>
      </c>
      <c r="B25" s="1"/>
      <c r="C25" s="1"/>
      <c r="D25" s="1"/>
      <c r="E25" s="758">
        <f>+'DP2'!C49</f>
        <v>0</v>
      </c>
      <c r="F25" s="759"/>
      <c r="G25" s="759"/>
    </row>
    <row r="26" spans="1:7" ht="12.75" customHeight="1">
      <c r="A26" s="103" t="s">
        <v>558</v>
      </c>
      <c r="B26" s="1"/>
      <c r="C26" s="1"/>
      <c r="D26" s="1"/>
      <c r="E26" s="104"/>
      <c r="F26" s="1"/>
      <c r="G26" s="1"/>
    </row>
    <row r="27" spans="1:7" ht="18" customHeight="1">
      <c r="A27" s="1" t="s">
        <v>559</v>
      </c>
      <c r="B27" s="1"/>
      <c r="C27" s="1"/>
      <c r="D27" s="1"/>
      <c r="E27" s="535" t="s">
        <v>560</v>
      </c>
      <c r="F27" s="1"/>
      <c r="G27" s="1"/>
    </row>
    <row r="28" spans="1:7" ht="18" customHeight="1">
      <c r="A28" s="1" t="s">
        <v>561</v>
      </c>
      <c r="B28" s="1"/>
      <c r="C28" s="1"/>
      <c r="D28" s="1"/>
      <c r="E28" s="1"/>
      <c r="F28" s="757"/>
      <c r="G28" s="757"/>
    </row>
    <row r="29" spans="1:7" ht="18" customHeight="1">
      <c r="A29" s="2" t="s">
        <v>562</v>
      </c>
      <c r="B29" s="1"/>
      <c r="C29" s="757"/>
      <c r="D29" s="757"/>
      <c r="E29" s="1"/>
      <c r="F29" s="1"/>
      <c r="G29" s="1"/>
    </row>
    <row r="30" spans="1:7" ht="18" customHeight="1">
      <c r="A30" s="105"/>
      <c r="B30" s="105"/>
      <c r="C30" s="105"/>
      <c r="D30" s="105"/>
      <c r="E30" s="105"/>
      <c r="F30" s="105"/>
      <c r="G30" s="105"/>
    </row>
    <row r="31" spans="1:7" ht="18" customHeight="1">
      <c r="A31" s="1"/>
      <c r="B31" s="1"/>
      <c r="C31" s="1"/>
      <c r="D31" s="1"/>
      <c r="E31" s="1"/>
      <c r="F31" s="1"/>
      <c r="G31" s="1"/>
    </row>
    <row r="32" spans="1:7" ht="18" customHeight="1">
      <c r="A32" s="100" t="s">
        <v>563</v>
      </c>
      <c r="B32" s="1"/>
      <c r="C32" s="1"/>
      <c r="D32" s="1"/>
      <c r="E32" s="1"/>
      <c r="F32" s="1"/>
      <c r="G32" s="1"/>
    </row>
    <row r="33" spans="1:7" ht="18" customHeight="1">
      <c r="A33" s="100"/>
      <c r="B33" s="1"/>
      <c r="C33" s="1"/>
      <c r="D33" s="1"/>
      <c r="E33" s="1"/>
      <c r="F33" s="1"/>
      <c r="G33" s="1"/>
    </row>
    <row r="34" spans="1:7" ht="18" customHeight="1">
      <c r="A34" s="1" t="s">
        <v>552</v>
      </c>
      <c r="B34" s="240" t="s">
        <v>564</v>
      </c>
      <c r="C34" s="107"/>
      <c r="D34" s="1"/>
      <c r="E34" s="1"/>
      <c r="F34" s="106"/>
      <c r="G34" s="107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 t="s">
        <v>554</v>
      </c>
      <c r="B36" s="754"/>
      <c r="C36" s="755"/>
      <c r="D36" s="755"/>
      <c r="E36" s="755"/>
      <c r="F36" s="755"/>
      <c r="G36" s="755"/>
    </row>
    <row r="37" spans="1:7" ht="18" customHeight="1">
      <c r="A37" s="1" t="s">
        <v>555</v>
      </c>
      <c r="B37" s="756"/>
      <c r="C37" s="756"/>
      <c r="D37" s="756"/>
      <c r="E37" s="756"/>
      <c r="F37" s="1" t="s">
        <v>556</v>
      </c>
      <c r="G37" s="239"/>
    </row>
    <row r="38" spans="1:7" ht="12.75">
      <c r="A38" s="97"/>
      <c r="B38" s="97"/>
      <c r="C38" s="97"/>
      <c r="D38" s="97"/>
      <c r="E38" s="97"/>
      <c r="F38" s="97"/>
      <c r="G38" s="97"/>
    </row>
    <row r="39" spans="1:7" ht="12.75">
      <c r="A39" s="97"/>
      <c r="B39" s="97"/>
      <c r="C39" s="97"/>
      <c r="D39" s="97"/>
      <c r="E39" s="97"/>
      <c r="F39" s="97"/>
      <c r="G39" s="97"/>
    </row>
    <row r="40" spans="1:7" ht="12.75">
      <c r="A40" s="95"/>
      <c r="B40" s="97"/>
      <c r="C40" s="97"/>
      <c r="D40" s="97"/>
      <c r="E40" s="97"/>
      <c r="F40" s="97"/>
      <c r="G40" s="97"/>
    </row>
    <row r="41" spans="1:7" ht="12.75">
      <c r="A41" s="97"/>
      <c r="B41" s="97"/>
      <c r="C41" s="97"/>
      <c r="D41" s="97"/>
      <c r="E41" s="97"/>
      <c r="F41" s="97"/>
      <c r="G41" s="97"/>
    </row>
    <row r="42" spans="1:7" ht="12.75">
      <c r="A42" s="105"/>
      <c r="B42" s="105"/>
      <c r="C42" s="105"/>
      <c r="D42" s="105"/>
      <c r="E42" s="105"/>
      <c r="F42" s="105"/>
      <c r="G42" s="105"/>
    </row>
    <row r="43" spans="1:7" ht="12.75">
      <c r="A43" s="95"/>
      <c r="B43" s="97"/>
      <c r="C43" s="97"/>
      <c r="D43" s="97"/>
      <c r="E43" s="97"/>
      <c r="F43" s="97"/>
      <c r="G43" s="108" t="str">
        <f>+'DP1'!J51</f>
        <v>Formulář zpracovala ASPEKT HM s.r.o., daňová a účetní kancelář, Přemyslova 20, Kralupy, tel. 0205 /721 436</v>
      </c>
    </row>
    <row r="44" spans="1:7" ht="12.75">
      <c r="A44" s="95" t="s">
        <v>565</v>
      </c>
      <c r="B44" s="97"/>
      <c r="C44" s="97"/>
      <c r="D44" s="97"/>
      <c r="E44" s="97"/>
      <c r="F44" s="97"/>
      <c r="G44" s="108"/>
    </row>
    <row r="45" spans="1:7" ht="12.75">
      <c r="A45" s="748">
        <v>1</v>
      </c>
      <c r="B45" s="748"/>
      <c r="C45" s="748"/>
      <c r="D45" s="748"/>
      <c r="E45" s="748"/>
      <c r="F45" s="748"/>
      <c r="G45" s="748"/>
    </row>
  </sheetData>
  <sheetProtection password="EF65" sheet="1" objects="1" scenarios="1"/>
  <mergeCells count="15">
    <mergeCell ref="A24:G24"/>
    <mergeCell ref="B23:E23"/>
    <mergeCell ref="B22:G22"/>
    <mergeCell ref="B20:C20"/>
    <mergeCell ref="F20:G20"/>
    <mergeCell ref="A45:G45"/>
    <mergeCell ref="A6:G6"/>
    <mergeCell ref="A8:G8"/>
    <mergeCell ref="A9:G9"/>
    <mergeCell ref="A10:G10"/>
    <mergeCell ref="B36:G36"/>
    <mergeCell ref="B37:E37"/>
    <mergeCell ref="C29:D29"/>
    <mergeCell ref="F28:G28"/>
    <mergeCell ref="E25:G2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Stepan</cp:lastModifiedBy>
  <cp:lastPrinted>2001-03-05T10:56:50Z</cp:lastPrinted>
  <dcterms:created xsi:type="dcterms:W3CDTF">2000-01-30T17:10:20Z</dcterms:created>
  <dcterms:modified xsi:type="dcterms:W3CDTF">2001-08-14T12:45:54Z</dcterms:modified>
  <cp:category/>
  <cp:version/>
  <cp:contentType/>
  <cp:contentStatus/>
</cp:coreProperties>
</file>