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  <sheet name="DP5" sheetId="5" r:id="rId5"/>
    <sheet name="DP6" sheetId="6" r:id="rId6"/>
    <sheet name="DP7" sheetId="7" r:id="rId7"/>
    <sheet name="DP8" sheetId="8" r:id="rId8"/>
    <sheet name="SP1" sheetId="9" r:id="rId9"/>
    <sheet name="SP2" sheetId="10" r:id="rId10"/>
    <sheet name="SP3" sheetId="11" r:id="rId11"/>
    <sheet name="ZP1" sheetId="12" r:id="rId12"/>
    <sheet name="ZP2" sheetId="13" r:id="rId13"/>
    <sheet name="ZP3" sheetId="14" r:id="rId14"/>
    <sheet name="Platby" sheetId="15" r:id="rId15"/>
  </sheets>
  <definedNames>
    <definedName name="_xlnm.Print_Area" localSheetId="0">'DP1'!$A$1:$J$51</definedName>
    <definedName name="_xlnm.Print_Area" localSheetId="1">'DP2'!$A$1:$J$56</definedName>
    <definedName name="_xlnm.Print_Area" localSheetId="2">'DP3'!$A$1:$K$49</definedName>
    <definedName name="_xlnm.Print_Area" localSheetId="3">'DP4'!$A$1:$E$55</definedName>
    <definedName name="_xlnm.Print_Area" localSheetId="4">'DP5'!$A$1:$F$48</definedName>
    <definedName name="_xlnm.Print_Area" localSheetId="5">'DP6'!$A$1:$D$57</definedName>
    <definedName name="_xlnm.Print_Area" localSheetId="6">'DP7'!$A$1:$D$55</definedName>
    <definedName name="_xlnm.Print_Area" localSheetId="7">'DP8'!$A$1:$G$56</definedName>
    <definedName name="_xlnm.Print_Area" localSheetId="14">'Platby'!$A$1:$D$37</definedName>
    <definedName name="_xlnm.Print_Area" localSheetId="8">'SP1'!$A$1:$G$45</definedName>
    <definedName name="_xlnm.Print_Area" localSheetId="9">'SP2'!$A$1:$I$18</definedName>
    <definedName name="_xlnm.Print_Area" localSheetId="10">'SP3'!$A$1:$H$44</definedName>
    <definedName name="_xlnm.Print_Area" localSheetId="11">'ZP1'!$A$1:$E$47</definedName>
    <definedName name="_xlnm.Print_Area" localSheetId="12">'ZP2'!$A$1:$E$44</definedName>
    <definedName name="_xlnm.Print_Area" localSheetId="13">'ZP3'!$A$1:$E$50</definedName>
  </definedNames>
  <calcPr fullCalcOnLoad="1"/>
</workbook>
</file>

<file path=xl/sharedStrings.xml><?xml version="1.0" encoding="utf-8"?>
<sst xmlns="http://schemas.openxmlformats.org/spreadsheetml/2006/main" count="742" uniqueCount="612">
  <si>
    <t>jistné. Vypočtenou výši zálohy uvede taková OSVČ v závorce a pod tuto hodnotu napíše 0. Pokud tato OSVČ přestane být zaměstná-</t>
  </si>
  <si>
    <t>na, případně zaměstnání pro ni přestane být hlavním zdrojem příjmů (i na část kalendářního měsíce), je povinna tuto skutečnost oznámit</t>
  </si>
  <si>
    <r>
      <t xml:space="preserve">použitého na úhradu záloh v roce 1999. Zahrnují se platby </t>
    </r>
    <r>
      <rPr>
        <b/>
        <sz val="8"/>
        <rFont val="Arial CE"/>
        <family val="2"/>
      </rPr>
      <t>za rok 1999</t>
    </r>
  </si>
  <si>
    <r>
      <t xml:space="preserve">provedené do 10. 1. 2000 včetně. </t>
    </r>
    <r>
      <rPr>
        <b/>
        <sz val="8"/>
        <rFont val="Arial CE"/>
        <family val="2"/>
      </rPr>
      <t>Nezahrnují se</t>
    </r>
    <r>
      <rPr>
        <sz val="8"/>
        <rFont val="Arial CE"/>
        <family val="0"/>
      </rPr>
      <t xml:space="preserve"> penále, pokuty, doplatky</t>
    </r>
  </si>
  <si>
    <t>Pokud záloha podle vzorce vyjde menší než částka řádku Pmin :</t>
  </si>
  <si>
    <t>- ostatní OSVČ zapíší v tomto případě částku Pmin</t>
  </si>
  <si>
    <t xml:space="preserve">               z moci úřední</t>
  </si>
  <si>
    <t>04 Toto daňové přiznání zpracoval a předkládá daňový poradce na základě plné moci</t>
  </si>
  <si>
    <t>05 V tomto zdaňovacím období jsem měl příjmy za zdrojů v zahraničí</t>
  </si>
  <si>
    <t>( zákon číslo 586/1992 Sb., o daních z příjmů, ve znění pozdějších předpisů - dále jen "zákon" )</t>
  </si>
  <si>
    <t>06 Příjmení</t>
  </si>
  <si>
    <t>09 Jméno</t>
  </si>
  <si>
    <t>12 Obec</t>
  </si>
  <si>
    <t>15 PSČ</t>
  </si>
  <si>
    <t>Řádky 19 až 22 vyplňte pouze v případě, že adresa k poslednímu dni kalendářního roku, za který se daň vyměřuje, je rozdílná od adresy v den podání přiznání.</t>
  </si>
  <si>
    <t>19 Obec</t>
  </si>
  <si>
    <t>Řádky 23 až 28 vyplňte pouze v případě, že nemáte bydliště (trvalý pobyt) na území ČR</t>
  </si>
  <si>
    <t>23 Obec</t>
  </si>
  <si>
    <t>26 PSČ</t>
  </si>
  <si>
    <t>Řádky 29 až 34 vyplňte pouze v případě, že nemáte bydliště (trvalý pobyt) na území ČR</t>
  </si>
  <si>
    <t>29 Obec</t>
  </si>
  <si>
    <t>32 PSČ</t>
  </si>
  <si>
    <t>ÚDAJE KE ZJIŠTĚNÍ NÁROKU NA UPLATNĚNÍ NEZDANITELNÉ ČÁSTI ZÁKLADU DANĚ PODLE § 15 ZÁKONA</t>
  </si>
  <si>
    <t xml:space="preserve">35 Pobíral jsem k 1.1. zdaňovacího období starobní důchod ze sociálního zabezpečení     </t>
  </si>
  <si>
    <t>36 Roční výše starobního důchodu za zdaňovacím období</t>
  </si>
  <si>
    <t>37a) částečný invalidní důchod</t>
  </si>
  <si>
    <t>38 Byl jsem držitelem průkazu ZTP-P ve zdaňovacím období</t>
  </si>
  <si>
    <t>39 Ve zdaňovacím období jsem se soustavně připravoval na budoucí povolání</t>
  </si>
  <si>
    <t xml:space="preserve">    §15 odst 1 písm g) zákona</t>
  </si>
  <si>
    <t>10 Titul</t>
  </si>
  <si>
    <t>Odpovídající částky uplatníte v 8. oddíle</t>
  </si>
  <si>
    <t>1. ODDÍL - Údaje o poplatníkovi</t>
  </si>
  <si>
    <t>13 Ulice</t>
  </si>
  <si>
    <t>16 Telefon</t>
  </si>
  <si>
    <t>20 Ulice</t>
  </si>
  <si>
    <t>24 Ulice</t>
  </si>
  <si>
    <t>27 Telefon</t>
  </si>
  <si>
    <t>30 Ulice</t>
  </si>
  <si>
    <t>33 Telefon</t>
  </si>
  <si>
    <t>07 Dřívější příjmení</t>
  </si>
  <si>
    <t>11 Číslo občanského průkazu</t>
  </si>
  <si>
    <t>17 Fax</t>
  </si>
  <si>
    <t>28 Fax</t>
  </si>
  <si>
    <t>34 Fax</t>
  </si>
  <si>
    <t>Datum podání přiznání</t>
  </si>
  <si>
    <t>21 Číslo domu</t>
  </si>
  <si>
    <t>ano/ne</t>
  </si>
  <si>
    <t>Otisk prezentačního razítka</t>
  </si>
  <si>
    <t xml:space="preserve">            správce daně</t>
  </si>
  <si>
    <t>14 Číslo domu</t>
  </si>
  <si>
    <t>18 Stát</t>
  </si>
  <si>
    <t>25 Číslo domu</t>
  </si>
  <si>
    <t>31 Číslo domu</t>
  </si>
  <si>
    <t>( Kč)</t>
  </si>
  <si>
    <t>ne</t>
  </si>
  <si>
    <t>TYP :</t>
  </si>
  <si>
    <t>08 státní příslušnost</t>
  </si>
  <si>
    <t>22 PSČ</t>
  </si>
  <si>
    <t>počet měsíců</t>
  </si>
  <si>
    <t>ano</t>
  </si>
  <si>
    <t>B</t>
  </si>
  <si>
    <t>40 Příjmení, jméno, titul</t>
  </si>
  <si>
    <t>44 Počet kalendářních měsíců ve zdaňovacím období (kalendářním roce), po které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</si>
  <si>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</si>
  <si>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</si>
  <si>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</si>
  <si>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</si>
  <si>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</si>
  <si>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V 2. oddílu uveďte souhrn příjmů ze závislé činnosti a funkční požitky za zdaňovací období od všech zaměstnavatelů ( od tuzemských zaměstnavatelů i od zahraničních</t>
  </si>
  <si>
    <t>zaměstnavatelů). V tomto oddíle uveďte i příjmy ze zaměstnání u zahraničních zastupitelských úřadů v České republice. Údaje k vyplnění 2. oddílu zjistíte z dokladu</t>
  </si>
  <si>
    <t>Potvrzení" o zdanitelných příjmech ze závislé činnosti a funkčních požitků a o sražených zálohách na daň za příslušné zdaňovací období od jednotlivých</t>
  </si>
  <si>
    <t>zaměstnavatelů. Tento doklad je povinen vyhotovit zaměstnavatel na základě Vaší žádosti, a tento doklad (fotokopie) je povinnou přílohou tohoto daňového přiznání.</t>
  </si>
  <si>
    <t>45 Úhrn příjmů od všech zaměstnavatelů</t>
  </si>
  <si>
    <t>46 Úhrn sraženého pojistného od všech zaměstnavatelů</t>
  </si>
  <si>
    <t>51 Druh činnosti z nichž jsem dosáhl za zdaňovací období nejvyšších příjmů</t>
  </si>
  <si>
    <t>52 Kód mezinárodní klasifikace</t>
  </si>
  <si>
    <t>Vyplňte v případě, že zaměstnáváte osoby se změněnou pracovní schopností.</t>
  </si>
  <si>
    <t>66 a) průměrný roční přepočtený stav zaměstnanců</t>
  </si>
  <si>
    <t xml:space="preserve">   se změněnou pracovní schopností</t>
  </si>
  <si>
    <t>xxxx</t>
  </si>
  <si>
    <t>ÚDAJE O DĚTECH ŽIJÍCÍCH V DOMÁCNOSTI</t>
  </si>
  <si>
    <t>Příjmení, jméno</t>
  </si>
  <si>
    <t>Celkem</t>
  </si>
  <si>
    <t>2. ODDÍL - § 6 - Příjmy ze závislé činnosti a funkční požitky</t>
  </si>
  <si>
    <t>3. ODDÍL - § 7 - Příjmy z podnikání a jiné samostatně výdělečné činnosti</t>
  </si>
  <si>
    <t>xxx</t>
  </si>
  <si>
    <t xml:space="preserve">          Rodné číslo</t>
  </si>
  <si>
    <t>xxxxxxxxxxxxxxxxx</t>
  </si>
  <si>
    <t xml:space="preserve">             poplatník</t>
  </si>
  <si>
    <t>41 Rodné číslo</t>
  </si>
  <si>
    <t>Počet měsíců</t>
  </si>
  <si>
    <t xml:space="preserve">             Vyplní v Kč</t>
  </si>
  <si>
    <t>se ZTP-P</t>
  </si>
  <si>
    <t>Kód</t>
  </si>
  <si>
    <t>Pokud nejste společníkem veřejné obchodní společnosti nebo komplementářem komanditní společnosti, řádek 67 proškrtněte</t>
  </si>
  <si>
    <t>Pro poplatníky účtující v soustavě jednoduchého účetnictví a pro poplatníky, kteří nejsou účetní jednotkou</t>
  </si>
  <si>
    <t>Tabulka č. 3</t>
  </si>
  <si>
    <t>Vyplňte pouze v případě jste-li účetní jednotkou</t>
  </si>
  <si>
    <t>Majetek</t>
  </si>
  <si>
    <t>Nehmotný investiční majetek</t>
  </si>
  <si>
    <t>Hmotný investiční majetek</t>
  </si>
  <si>
    <t>Zásoby</t>
  </si>
  <si>
    <t>Pohledávky</t>
  </si>
  <si>
    <t>Peníze a ceniny</t>
  </si>
  <si>
    <t>Bankovní účty</t>
  </si>
  <si>
    <t>Majetkové cenné papíry a vklady</t>
  </si>
  <si>
    <t>Ostatní finanční majetek</t>
  </si>
  <si>
    <t>Daňové identifikační číslo veřejné obchodní společnosti, kde jste společníkem, nebo komanditní společnosti,</t>
  </si>
  <si>
    <t>kde jste komplementářem, a výše Vašeho podílu v procentech</t>
  </si>
  <si>
    <t>Druh podnikání nebo jiné samostatné výdělečné činnosti</t>
  </si>
  <si>
    <t>Úhrn</t>
  </si>
  <si>
    <t>Příjmy</t>
  </si>
  <si>
    <t>Příjmy za více zdaňovacích období</t>
  </si>
  <si>
    <t>Výdaje</t>
  </si>
  <si>
    <t>Výdaje připadající na příjmy z více zdaňovacích období</t>
  </si>
  <si>
    <t>Jedna část příjmů za více zdaňovacích období snížená o jednu část</t>
  </si>
  <si>
    <t>výdajů připadající na příjmy za více zdaňovacích období</t>
  </si>
  <si>
    <t>Úhrn řádků (68-71+74)</t>
  </si>
  <si>
    <t xml:space="preserve">Dílčí základ daně připadající na příjmy podle § 7 zákona, případně </t>
  </si>
  <si>
    <t>upravený o částku uvedenou na řádku 76 (75-76) je větší než nula</t>
  </si>
  <si>
    <t>Ztráta připadající na příjmy podle § 7 zákona, případně upravená</t>
  </si>
  <si>
    <t>o částku uvedenou na řádku 76 (75-76) je menší než nula</t>
  </si>
  <si>
    <t>Rodné číslo</t>
  </si>
  <si>
    <t>Příjmy (Kč)</t>
  </si>
  <si>
    <t>poplatník</t>
  </si>
  <si>
    <t>Výkaz o majetku a závazcích</t>
  </si>
  <si>
    <t>na začátku zdaňovacího období</t>
  </si>
  <si>
    <t>DIČ</t>
  </si>
  <si>
    <t>Výdaje (Kč)</t>
  </si>
  <si>
    <t>Vyplní</t>
  </si>
  <si>
    <t>na konci zdaňovacího období</t>
  </si>
  <si>
    <t>%</t>
  </si>
  <si>
    <t>Opravné položky k nabytému majetku ( aktivní )</t>
  </si>
  <si>
    <t>Závazky</t>
  </si>
  <si>
    <t>Rezervy</t>
  </si>
  <si>
    <t>Úvěry</t>
  </si>
  <si>
    <t>Opravné položky k nabytému majetku ( pasivní )</t>
  </si>
  <si>
    <t>Prodej zboží,výrobků a služeb</t>
  </si>
  <si>
    <t>Ostatní příjmy</t>
  </si>
  <si>
    <t>Uzávěrková úprava příjmů</t>
  </si>
  <si>
    <t>Příjmy celkem</t>
  </si>
  <si>
    <t>Rozdíl příjmů a výdajů</t>
  </si>
  <si>
    <t>Příjmy ze zdrojů v tuzemsku a zahraničí</t>
  </si>
  <si>
    <t>Hospodářský výsledek ( zisk ) před zdaněním</t>
  </si>
  <si>
    <t>Hospodářský výsledek ( ztráta ) před zdaněním</t>
  </si>
  <si>
    <t>Příjmy, které nejsou předmětem daně nebo jsou od daně osvobozeny,</t>
  </si>
  <si>
    <t>pokud jsou zahrnuty do hospodářského výsledku</t>
  </si>
  <si>
    <t>Zbývající části příjmů dosažených za více zdaňovacích období</t>
  </si>
  <si>
    <t>snížené o část výdajů</t>
  </si>
  <si>
    <t>Kladný úhrn řádků (82-85-86-89) je větší</t>
  </si>
  <si>
    <t>Kladný úhrn z řádku 90 upravený o podíl připadající</t>
  </si>
  <si>
    <t>na spolupracující osoby</t>
  </si>
  <si>
    <t>Záporný úhrn řádků (83+85+86) je menší</t>
  </si>
  <si>
    <t>než nula nebo (82-85-86) je menší než nula</t>
  </si>
  <si>
    <t>Záporný úhrn z řádku 92 upravený o podíl připadající</t>
  </si>
  <si>
    <t>Váš podíl jako společníka veřejné obchodní společnosti</t>
  </si>
  <si>
    <t>nebo komplementáře komanditní společnosti</t>
  </si>
  <si>
    <t>Váš podíl jako spolupracující osoby</t>
  </si>
  <si>
    <t>Dílčí základ daně připadající na příjmy dle § 7 zákona (řádek 90</t>
  </si>
  <si>
    <t>je menší než nula</t>
  </si>
  <si>
    <t>Dílčí základ daně připadající na příjmy podle § 8 zákona</t>
  </si>
  <si>
    <t>Pro poplatníky účtující v soustavě podvojného účetnictví</t>
  </si>
  <si>
    <t>4. ODDÍL - § 8 - Příjmy z kapitálového majetku</t>
  </si>
  <si>
    <t>Na začátku zdaňovacího období</t>
  </si>
  <si>
    <t>Výkaz příjmů a výdajů</t>
  </si>
  <si>
    <t>Nákup materiálu a zboží</t>
  </si>
  <si>
    <t>Mzdy</t>
  </si>
  <si>
    <t>Platby pojistného</t>
  </si>
  <si>
    <t>Provozní režie</t>
  </si>
  <si>
    <t>Uzávěrková úprava výdajů</t>
  </si>
  <si>
    <t>Výdaje celkem</t>
  </si>
  <si>
    <t xml:space="preserve">                                            Vyplní v Kč</t>
  </si>
  <si>
    <t>Na konci zdaňovacího období</t>
  </si>
  <si>
    <t>Tabulka č.4</t>
  </si>
  <si>
    <t xml:space="preserve">          Úhrn kladných rozdílů jednotlivých příjmů</t>
  </si>
  <si>
    <t>Pokud uplatňujete výdaje procentem z příjmu (20 %), uveďte kód "p". V opačném případě sloupec "Kód" proškrtněte</t>
  </si>
  <si>
    <t>Pokud jste dosáhl příjmů z bezpodílového spoluvlastnictví uveďte kód "b". V opačném případě "Kód" proškrtněte</t>
  </si>
  <si>
    <t>Příjmy dle § 9 zákona</t>
  </si>
  <si>
    <t>Výdaje dle § 9 zákona</t>
  </si>
  <si>
    <t>Dílčí základ daně připadající na příjmy podle § 9 zákona</t>
  </si>
  <si>
    <t>(101-103) větší než nula</t>
  </si>
  <si>
    <t>Ztráta připadající na příjmy podle § 9 zákona</t>
  </si>
  <si>
    <t>(101-103) menší než nula</t>
  </si>
  <si>
    <t>Druh příjmů podle § 10 odst. 1 zákona</t>
  </si>
  <si>
    <t>Výdaje ( maximálně do výše příjmů )</t>
  </si>
  <si>
    <t xml:space="preserve">Dílčí základ daně připadající na příjmy podle § 10 zákona </t>
  </si>
  <si>
    <t>5. ODDÍL - § 9 - Příjmy z pronájmu</t>
  </si>
  <si>
    <t>6. ODDÍL - § 10 - Ostatní příjmy</t>
  </si>
  <si>
    <t>xxxxxxx</t>
  </si>
  <si>
    <t>Rodné číslo :</t>
  </si>
  <si>
    <t xml:space="preserve">                 Vyplní poplatník v Kč</t>
  </si>
  <si>
    <t>Rozdíl</t>
  </si>
  <si>
    <t>131 a)</t>
  </si>
  <si>
    <t>131 b)</t>
  </si>
  <si>
    <t>132 a)</t>
  </si>
  <si>
    <t>132 b)</t>
  </si>
  <si>
    <t>Částky uvedené v § 23 odst. 4, které se nezahrnují</t>
  </si>
  <si>
    <t>do základu daně</t>
  </si>
  <si>
    <t>Částky uvedené v § 23 odst. 3, odst. 4 písm .b) - ztráta</t>
  </si>
  <si>
    <t>odst. 8 a odst. 9 zákona zvyšující základ daně ( snižující ztrátu )</t>
  </si>
  <si>
    <t>Částky uvedené v § 23 odst. 8 písm. b) zákona snižující základ daně</t>
  </si>
  <si>
    <t>( zvyšující ztrátu )</t>
  </si>
  <si>
    <t>je větší než nula</t>
  </si>
  <si>
    <t>Částka podle § 15 odst. 1</t>
  </si>
  <si>
    <t>písmeno b) zákona ( na vyživované dítě )</t>
  </si>
  <si>
    <t xml:space="preserve">písmeno b) zákona ( na vyživované dítě, které je držitelem ZTP-P ) </t>
  </si>
  <si>
    <t>písmeno c) zákona ( na manželku/manžela )</t>
  </si>
  <si>
    <t>písmeno c) ( na manželku/manžela, který je držitelem ZTP-P )</t>
  </si>
  <si>
    <t>písmeno d) zákona ( na poživatele část. invalidního důchodu )</t>
  </si>
  <si>
    <t>písmeno f) zákona ( na držitele průkazky ZTP-P )</t>
  </si>
  <si>
    <t>Částka podle § 15 odst. 8 zákona - hodnota daru</t>
  </si>
  <si>
    <t>Odčitatelná položka podle § 34 odst. 3 zákona</t>
  </si>
  <si>
    <t>Odčitatelná položka podle § 34 odst. 7 zákona</t>
  </si>
  <si>
    <t>Celkem nezdanitelné části základu daně a položky</t>
  </si>
  <si>
    <t>odčitatelné od základu daně</t>
  </si>
  <si>
    <t>(130+131+132+133+134+135+136+137+138+139+140)=141</t>
  </si>
  <si>
    <t>Základ daně snížený o nezdanitelné části základu daně a položky</t>
  </si>
  <si>
    <t>odčitatelné od základu daně (128-141)</t>
  </si>
  <si>
    <t>Základ daně zaokrouhlený na celé stovky korun dolů</t>
  </si>
  <si>
    <t>Daň podle § 16 zákona</t>
  </si>
  <si>
    <t>Procento daně ze základu daně ( 144 dělěno 128 násobeno stem )</t>
  </si>
  <si>
    <t xml:space="preserve">Úhrn zbývajících částí příjmů dosažených za více zdaňovacích </t>
  </si>
  <si>
    <t>období, snížený o příslušnou část výdajů, kromě příjmů vyňatých</t>
  </si>
  <si>
    <t xml:space="preserve">Daň ze zbývající části příjmů dosažených za více </t>
  </si>
  <si>
    <t>zdaňovacích období ( 145 násobeno 146 děleno stem )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</si>
  <si>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</si>
  <si>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</si>
  <si>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</si>
  <si>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</si>
  <si>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úhrnu zbývajících částí příjmů</t>
  </si>
  <si>
    <t>uvedeno v procentech</t>
  </si>
  <si>
    <t>( 148 dělěno 146 násobeno stem )</t>
  </si>
  <si>
    <t>Z částky daně zaplacené v zahraničí lze maximálně započítat</t>
  </si>
  <si>
    <t>( 147 násobeno 150 děleno stem )</t>
  </si>
  <si>
    <t xml:space="preserve">Daň ze zbývajících částí příjmů dosažených za více zdaňovacích </t>
  </si>
  <si>
    <t>období ( 149 maximálně však do výše 151 uznaná k zápočtu )</t>
  </si>
  <si>
    <t>Rozdíl řádků 149-152 je větší než nula</t>
  </si>
  <si>
    <t>období po zápočtu daně zaplacené v zahraničí ( 147 - 152 )</t>
  </si>
  <si>
    <t>Základ daně ( 128 )</t>
  </si>
  <si>
    <t>Úhrn vyňatých příjmů</t>
  </si>
  <si>
    <t>Rozdíl řádků ( 155 - 156 )</t>
  </si>
  <si>
    <t>Procento daně ze základu daně ( 144 děleno 155 násobeno stem )</t>
  </si>
  <si>
    <t>Daň po vynětí příjmů ze zdrojů v zahraničí</t>
  </si>
  <si>
    <t>( 157 násobeno 158 děleno stem )</t>
  </si>
  <si>
    <t xml:space="preserve">Daň podle § 16 zákona nebo daň po případném vynětí příjmů </t>
  </si>
  <si>
    <t>ze zdrojů v zahraničí (144 nebo 159)</t>
  </si>
  <si>
    <t>Daň ze zbývajících částí příjmů dosažených za více</t>
  </si>
  <si>
    <t>zdaňovacích období (147 nebo 154)</t>
  </si>
  <si>
    <t xml:space="preserve">Daň včetně daně ze zbývajících částí příjmů dosažených </t>
  </si>
  <si>
    <t>za více zdaňovacích období (160+161)</t>
  </si>
  <si>
    <t>Slevy celkem § 35 odst. 1 zákona</t>
  </si>
  <si>
    <t>Daň po slevách (162-163)</t>
  </si>
  <si>
    <t>Daň po slevách (164)</t>
  </si>
  <si>
    <t>Úhrn příjmů ze zdrojů v zahraničí, u nichž se uplatní zápočet</t>
  </si>
  <si>
    <t>Daň zaplacená v zahraničí</t>
  </si>
  <si>
    <t>z příjmů uvedených na ř. 166</t>
  </si>
  <si>
    <t>Procento příjmů ze zdrojů v zahraničí</t>
  </si>
  <si>
    <t>Z částky zaplacené v zahraničí lza maximálně započítat</t>
  </si>
  <si>
    <t>Daň uznaná k zápočtu ( 167 maximálně však do výše 169 )</t>
  </si>
  <si>
    <t>Rozdíl řádků (167-170) je větší než nula</t>
  </si>
  <si>
    <t>Daň po zápočtu daně zaplacené v zahraničí ( 164-170 )</t>
  </si>
  <si>
    <t>13. ODDÍL - Daň celkem</t>
  </si>
  <si>
    <t>Daň po slevách (164) nebo daň po případném zápočtu daně</t>
  </si>
  <si>
    <t>Zvýšení daně</t>
  </si>
  <si>
    <t>Daň celkem zaokrouhlená na celé koruny nahoru (173)</t>
  </si>
  <si>
    <t xml:space="preserve">poplatník </t>
  </si>
  <si>
    <t>177 a)</t>
  </si>
  <si>
    <t>177 b)</t>
  </si>
  <si>
    <t>181a)</t>
  </si>
  <si>
    <t>181b)</t>
  </si>
  <si>
    <t>Jste-li účetní jednotkou a účtujete v soustavě podvojného účetnictví, je povinnou přílohou jedenkrát výkaz zisků a ztrát a rozvaha.</t>
  </si>
  <si>
    <t>PROHLAŠUJI, ŽE VEŠKERÉ ÚDAJE A VYSVĚTLIVKY, KTERÉ JSEM UVEDLA / UVEDL, JSOU PRAVDIVÉ A ÚPLNÉ.</t>
  </si>
  <si>
    <t>JSEM SI VĚDOMA/VĚDOM PRÁVNÍCH NÁSLEDKU PŘÍPADNÉHO UVEDENÍ NEPRAVDIVÝCH NEBO NEÚPLNÝCH ÚDAJU.</t>
  </si>
  <si>
    <t>V</t>
  </si>
  <si>
    <t>Adresa bydliště-obec</t>
  </si>
  <si>
    <t>PSČ</t>
  </si>
  <si>
    <t>Poslední známá daňová povinnost</t>
  </si>
  <si>
    <t>Rozdíl řádků: kladný - daň se doměřuje (175 a 176)</t>
  </si>
  <si>
    <t>Rozdíl řádků: záporný - daň se snižuje (175 a 176)</t>
  </si>
  <si>
    <t>Datum zjištění důvodů pro podání dodatečného daňového přiznání</t>
  </si>
  <si>
    <t>Na zbývajících zálohách zaplaceno ( sraženo ) poplatníkem celkem</t>
  </si>
  <si>
    <t>Zaplaceno méně ( zbývá doplatit ) ( 175-179-180 )</t>
  </si>
  <si>
    <t>Zaplaceno více ( 175-179-180 )</t>
  </si>
  <si>
    <t>Uplatněné odpisy celkem</t>
  </si>
  <si>
    <t>Z toho odpisy nemovitostí</t>
  </si>
  <si>
    <t>Pohledávky, jejichž část lze uplatnit, podle Čl. V bodu 1. zákona č. 149</t>
  </si>
  <si>
    <t>/1995 Sb.jako výdaj ( náklad ) na dosažení, zajištění a udržení příjmů</t>
  </si>
  <si>
    <t>uvedených na řádku 184 ( 10 násobeno ř. 184 děleno stem )</t>
  </si>
  <si>
    <t>Z toho uplatněno podle Čl. V bodu 1. zákona č. 149/1995 Sb. jako výdaj</t>
  </si>
  <si>
    <t>( náklad ) na dosažení, zajištění a udržení příjmů</t>
  </si>
  <si>
    <t>Možno uplatnit podle Čl. V bodu 1. zákona č. 149/1995 Sb. jako výdaj</t>
  </si>
  <si>
    <t>( náklad ) na dosažení, zajištění a udržení příjmů v dalších letech</t>
  </si>
  <si>
    <t>PRO DODATEČNÉ DAŇOVÉ PŘIZNÁNÍ</t>
  </si>
  <si>
    <t>14. ODDÍL - Placení daně</t>
  </si>
  <si>
    <t>Počet potrzení</t>
  </si>
  <si>
    <t>Doplňující údaje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</si>
  <si>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</si>
  <si>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</si>
  <si>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</si>
  <si>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</si>
  <si>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</si>
  <si>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</si>
  <si>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 xml:space="preserve">Firma : </t>
  </si>
  <si>
    <t>Celková daňová povinnost :</t>
  </si>
  <si>
    <t>Zaplacené zálohy :</t>
  </si>
  <si>
    <t xml:space="preserve">Měsíc </t>
  </si>
  <si>
    <t>Daň z</t>
  </si>
  <si>
    <t>příjmu</t>
  </si>
  <si>
    <t>Sociální</t>
  </si>
  <si>
    <t>pojištění</t>
  </si>
  <si>
    <t xml:space="preserve">Zdravotní 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</si>
  <si>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</si>
  <si>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</si>
  <si>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</si>
  <si>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</si>
  <si>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</si>
  <si>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</si>
  <si>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</si>
  <si>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</si>
  <si>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 xml:space="preserve">                   za zdaňovací období ( kalendářní rok ) 1999</t>
  </si>
  <si>
    <t>Adresa bydliště (trvalého pobytu) v den podání přiznání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</si>
  <si>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</si>
  <si>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</si>
  <si>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Adresa pro doručování na území České republiky pro poplatníky s bydlištěm v zahraničí</t>
  </si>
  <si>
    <t>Mfin 5405 vzor č.6</t>
  </si>
  <si>
    <t>37 Pobíral jsem ve zdaňovacím období</t>
  </si>
  <si>
    <t>ÚDAJE O MANŽELCE ( MANŽELOVI )</t>
  </si>
  <si>
    <t>finanční úřad</t>
  </si>
  <si>
    <t>48 Dílčí základ daně připadající na příjmy podle §6 zákona (45-46)</t>
  </si>
  <si>
    <t>49 Datum zahájení</t>
  </si>
  <si>
    <t>činnosti</t>
  </si>
  <si>
    <t>49a Datum přerušení</t>
  </si>
  <si>
    <t>50 Datum ukončení</t>
  </si>
  <si>
    <t>50a Datum obnovení</t>
  </si>
  <si>
    <t>66 b) průměrný roční přepočtený stav zaměstnanců se změ-</t>
  </si>
  <si>
    <t>něnou pracovní schopností s těžším zdravotním postižením</t>
  </si>
  <si>
    <t>43 Byla (byl) manželka (manžel) držitelem průkazu ZTP-P ve zdaňovacím</t>
  </si>
  <si>
    <t xml:space="preserve">      období (kalendářním roce)</t>
  </si>
  <si>
    <t>Pojistné (u výdajů v % z příjmů)</t>
  </si>
  <si>
    <t>Vyplní poplatník v Kč</t>
  </si>
  <si>
    <t xml:space="preserve"> Vyplní poplatník v Kč</t>
  </si>
  <si>
    <t>Výdaje za zdaňovací období</t>
  </si>
  <si>
    <t xml:space="preserve"> Příjmy za zdaňovací období</t>
  </si>
  <si>
    <t>Vyplní v Kč</t>
  </si>
  <si>
    <t>(sloupec 2-sloupec 3)</t>
  </si>
  <si>
    <t>7. ODDÍL - Základ daně a položky upravující základ daně, ztráta</t>
  </si>
  <si>
    <t>9. ODDÍL - Výpočet daně z příjmů dosažených za více zdaňovacích období</t>
  </si>
  <si>
    <t>8. ODDÍL - Nezdanitelné části základu daně, odčitatelné položky a daň celkem</t>
  </si>
  <si>
    <t>10. ODDÍL - Příjmy ze zdrojů v zahraničí - metoda vynětí s výhradou progrese</t>
  </si>
  <si>
    <t>11. ODDÍL - Daň po vynětí a po slevě</t>
  </si>
  <si>
    <t>12. ODDÍL - Příjmy ze zahraničí - metoda zápočtu daně zaplacené v zahraničí</t>
  </si>
  <si>
    <t>20 % z neuhrazené části pohledávek nebo cen pořízení pohledávek</t>
  </si>
  <si>
    <t>dne                      2000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</si>
  <si>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</si>
  <si>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</si>
  <si>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</si>
  <si>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</si>
  <si>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</si>
  <si>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</si>
  <si>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"Celková částka" k uplatnění podle § 24 odst. 2 písm. R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</si>
  <si>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</si>
  <si>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</si>
  <si>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>Příloha k přiznání k dani z příjmů fyzických osob k výpočtu záloh.</t>
  </si>
  <si>
    <t xml:space="preserve">      k zastupování, která byla podána správci daně před uplynutím neprodloužené lhůty.</t>
  </si>
  <si>
    <t>37b) plný invalidní důchod</t>
  </si>
  <si>
    <t xml:space="preserve">    uvedenou v §15 odst.1 písm.c) zákona</t>
  </si>
  <si>
    <t>42 Výše vlastního příjmu mé manželky (mého manžela), žijící(ho) se mnou v domácnosti, přesáhla hranici</t>
  </si>
  <si>
    <t>Máte-li některý z druhů příjmů (jeden i více) uvedených v "Pokynech", uveďte ve sloupci 1 označení jedné z daných možností (A až F)</t>
  </si>
  <si>
    <t>Příjmy z kapitálového majetku dle § 8 zákona</t>
  </si>
  <si>
    <t>Čistý obrat (podle výpočtu z Výkazu zisků a ztrát dle Pokynů)</t>
  </si>
  <si>
    <t>než nula nebo (83+85+86+89) je větší než nula</t>
  </si>
  <si>
    <t>95) je větší než nula nebo (řádek 92 případně 93 upravený o podíly</t>
  </si>
  <si>
    <t xml:space="preserve"> uvedené v řádku 94 a na řádku 95) je větší než nula</t>
  </si>
  <si>
    <t>případně 91 upravený o vaše podíly uvedené v řádku 94 a na řádku</t>
  </si>
  <si>
    <t xml:space="preserve">Ztráta připadající na příjmy dle § 7 zákona (řádek 92 případně 93 </t>
  </si>
  <si>
    <t xml:space="preserve">upravený o podíly uvedené v řádku 94 a na řádku 95) je menší </t>
  </si>
  <si>
    <t>než nula nebo (řádek 90 případn 91 upravený o Vaše podíly</t>
  </si>
  <si>
    <t>uvedené v řádku 94 a na řádku 95) je menší než nula</t>
  </si>
  <si>
    <t>Dílčí základ daně podle § 6 (48) zákona</t>
  </si>
  <si>
    <t>Dílčí základ daně podle § 7 (80 nebo 96) zákona</t>
  </si>
  <si>
    <t>Ztráta z činností podle § 7 (81 nebo 97) zákona</t>
  </si>
  <si>
    <t>Dílčí základ daně podle § 8 (98) zákona</t>
  </si>
  <si>
    <t>Dílčí základ daně podle § 9 (109) zákona</t>
  </si>
  <si>
    <t>Ztráta činnosti podle § 9 (110) zákona</t>
  </si>
  <si>
    <t>Dílčí základ daně podle § 10 (113) zákona</t>
  </si>
  <si>
    <t>Základ daně (114+124)</t>
  </si>
  <si>
    <t>Uplatňovaná výše ztráty za předcházející zdaňovací období</t>
  </si>
  <si>
    <t>Úhrn řádků (115-116+117+118-119+120-121+122-123)</t>
  </si>
  <si>
    <t>Základ daně po odečtení ztrát za předcházející zdaňovací období</t>
  </si>
  <si>
    <t>(125-126)</t>
  </si>
  <si>
    <t>Ztráta (127) zaokrouhlená na celé Kč nahoru</t>
  </si>
  <si>
    <t>písmeno a) zákona ( základní nezdanitelná částka )</t>
  </si>
  <si>
    <t>písmeno e) zákona ( na poživatele plného invalidního důchodu )</t>
  </si>
  <si>
    <t>písmeno g) zákona ( studium )</t>
  </si>
  <si>
    <t>Částka podle § 15 odst. 10 zákona - odečet úroků</t>
  </si>
  <si>
    <t>( 166 děleno /128-156/, násobeno stem )</t>
  </si>
  <si>
    <t>( 160 násobeno 168, děleno stem )</t>
  </si>
  <si>
    <t>zaplacené v zahraničí (172)</t>
  </si>
  <si>
    <t>Na zálohách daně z příjmů ze závislé činnosti sraženo zaměstna-</t>
  </si>
  <si>
    <t>vatelem celkem, daň sražená plátcem dle § 36 odst. 6 zákona</t>
  </si>
  <si>
    <t>podpis poplatníka (zástupce)</t>
  </si>
  <si>
    <t>ÚDAJE O ZÁSTUPCI PŘÍPADNĚ DAŇOVÉM PORADCI</t>
  </si>
  <si>
    <t>Fax</t>
  </si>
  <si>
    <t>Evidenční číslo osvědčení</t>
  </si>
  <si>
    <t>VYPLNÍ FINANČNÍ ÚŘAD</t>
  </si>
  <si>
    <t>Za finanční úřad přiznanou daňovou povinnost a ztrátu vyměřil - dodatečně vyměřil podle § 46 odst. 5 zákona ČNR č. 337/1992 Sb.</t>
  </si>
  <si>
    <t>Na OSSZ (PSSZ) došlo dne:</t>
  </si>
  <si>
    <t>Přehled</t>
  </si>
  <si>
    <t>(za osoby samostatně výdělečně činné se považují i osoby, které spolupracují při výkonu samostatné výdělečné činnosti)</t>
  </si>
  <si>
    <t>I. Údaje o osobě, za kterou je tiskopis předkládán :</t>
  </si>
  <si>
    <t>rodné číslo</t>
  </si>
  <si>
    <t>variabilní symbol u OSSZ (PSSZ)</t>
  </si>
  <si>
    <t>jméno a příjmení</t>
  </si>
  <si>
    <t>trvalý pobyt</t>
  </si>
  <si>
    <t>telefon</t>
  </si>
  <si>
    <t>datum zahájení samostatně výdělečné činnosti (spolupráce)</t>
  </si>
  <si>
    <t>daňové přiznání zpracovává a předkládá daňový poradce</t>
  </si>
  <si>
    <t>finančním úřadem prodloužena lhůta pro předložení daňového přiznání do</t>
  </si>
  <si>
    <t>rozhodnutím ze dne</t>
  </si>
  <si>
    <t>II. Údaje o osobě samostatně výdělečně činné, se kterou je spolupráce vykonávána :</t>
  </si>
  <si>
    <t>xxxxx</t>
  </si>
  <si>
    <t>ČSSZ 893240</t>
  </si>
  <si>
    <t>o příjmech a výdajích osoby samostatně výdělečně činné a dalších údajích podle § 15 odst. 1</t>
  </si>
  <si>
    <t xml:space="preserve">zákona č. 589/1992 Sb. o pojistném na sociální zabezpečení a příspěvku na státní politiku  </t>
  </si>
  <si>
    <t>zaměstnanosti, ve znění pozdějších předpisů, za rok 1999</t>
  </si>
  <si>
    <t>XXX - NE</t>
  </si>
  <si>
    <t>Příjmy ze samostatné výdělečné činnosti ( spolupráce )</t>
  </si>
  <si>
    <t>Příjmy po odpočtu výdajů</t>
  </si>
  <si>
    <t>( Řádek 1 - řádek 2 )</t>
  </si>
  <si>
    <t>od</t>
  </si>
  <si>
    <t>do</t>
  </si>
  <si>
    <t>tj. měsíců</t>
  </si>
  <si>
    <t>Průměrný měsíční příjem pro účast na důchodovém pojištění</t>
  </si>
  <si>
    <t>Vypočtený vyměřovací základ</t>
  </si>
  <si>
    <t>( Řádek 3 x 0,35 zaokrouhleno na celé koruny směrem nahoru )</t>
  </si>
  <si>
    <t>Minimální vyměřovací základ</t>
  </si>
  <si>
    <t>( zaokrouhleno na celé koruny směrem nahoru )</t>
  </si>
  <si>
    <t>Určený vyměřovací základ</t>
  </si>
  <si>
    <t>Výdaje vynaložené na dosažení, udržení a zajištění příjmů ze samostatné výdělečné činnosti ( spolupráce )</t>
  </si>
  <si>
    <t>Samostatnou výdělečnou činnost (spolupráci) jsem v r. 1999 vykonával/a</t>
  </si>
  <si>
    <t>( řádek 8 x 0,296 zaokrouhleno na celé koruny směrem nahoru )</t>
  </si>
  <si>
    <t xml:space="preserve">Úhrn záloh na pojistné zaplacených na důchodové pojištění a příspěvek na státní </t>
  </si>
  <si>
    <t>politiku zaměstnanosti ( 29,6 % měsíčního vyměřovací základu )  za jednotlivé</t>
  </si>
  <si>
    <t>Rozdíl mezi řádkem 9 a 10</t>
  </si>
  <si>
    <t xml:space="preserve"> - = přeplatek</t>
  </si>
  <si>
    <t xml:space="preserve"> + = doplatek</t>
  </si>
  <si>
    <t>a)</t>
  </si>
  <si>
    <t>Doplatek pojistného na důchodové pojištění a příspěvku na státní politiku zaměstnanosti</t>
  </si>
  <si>
    <t>ve výši</t>
  </si>
  <si>
    <t xml:space="preserve">Kč byl * - bude * </t>
  </si>
  <si>
    <t>uhrazen z účtu číslo *</t>
  </si>
  <si>
    <t>uhrazen pošt. poukázkou dne *</t>
  </si>
  <si>
    <t>b)</t>
  </si>
  <si>
    <t>Kč vraťte, pokud nemám vůči OSSZ (PSSZ) splatný závazek</t>
  </si>
  <si>
    <t>na účet číslo *</t>
  </si>
  <si>
    <t>pošt. poukázkou na moji adresu *</t>
  </si>
  <si>
    <t>( Řádek 6 : řádek 4 zaokrouhleno na celé koruny směrem nahoru )</t>
  </si>
  <si>
    <t>( řádek 12 x 0,296 zaokrouhleno na celé koruny směrem nahoru )</t>
  </si>
  <si>
    <t>Nejnižší pojistné na nemocenské pojištění</t>
  </si>
  <si>
    <t>( řádek 12 x 0,044 zaokrouhleno na celé koruny směrem nahoru )</t>
  </si>
  <si>
    <t>( Řádek 13 + řádek 14 )</t>
  </si>
  <si>
    <t>PROHLAŠUJI, že všechny údaje uvedené v tomto PŘEHLEDU jsou pravdivé a že ohlásím OSSZ všechny</t>
  </si>
  <si>
    <t>změny uvedených údajů, a to do 8 dnů ode dne, kdy jsem se o změně dověděl/a.</t>
  </si>
  <si>
    <t>.........................................</t>
  </si>
  <si>
    <t>podpis OSVČ</t>
  </si>
  <si>
    <t>Přihláška</t>
  </si>
  <si>
    <t xml:space="preserve"> pojištění osob samostatně výdělečně činných, přihlašuji se k této účasti dnem podání přehledu.</t>
  </si>
  <si>
    <t>dne .......................................</t>
  </si>
  <si>
    <t>OSVČ</t>
  </si>
  <si>
    <t>OSSZ</t>
  </si>
  <si>
    <t>kalendářní měsíce roku 1999</t>
  </si>
  <si>
    <t>Výše zálohy na pojistné na důchodové pojištění a pojistného na nemocenské pojištění na rok 2000</t>
  </si>
  <si>
    <t xml:space="preserve">Nejnižší měsíční vyměřovací základ pro placení záloh na pojistné na důchodové </t>
  </si>
  <si>
    <t xml:space="preserve">pojištění a příspěvek na státní politiku zaměstnanosti </t>
  </si>
  <si>
    <t xml:space="preserve">Nejnižší měsíční záloha na pojistné na důchodové pojištění a příspěvek na státní </t>
  </si>
  <si>
    <t xml:space="preserve">politiku zaměstnanosti </t>
  </si>
  <si>
    <t xml:space="preserve">C E L K E M ( platí v případě, že OSVČ platí zálohy na pojistné na důchodové </t>
  </si>
  <si>
    <t xml:space="preserve">pojištění a příspěvek na státní politiku zaměstnanosti a je zároveň účastna </t>
  </si>
  <si>
    <t>nemocenského pojištění )</t>
  </si>
  <si>
    <t>Vyplní pouze ta OSVČ,která nedosáhla v roce 1999 průměrného měsíčního příjmu z výkonu samostatné výdělečné činnosti po odpočtu</t>
  </si>
  <si>
    <t>výdajů alespoň 3050 Kč (řádek 5) a chce být v roce 1999 účastna důchodového pojištění osob samostatně výdělečně činných.</t>
  </si>
  <si>
    <t>k účasti na důchodovém pojištění osob samostatně výdělečně činných na rok 1999</t>
  </si>
  <si>
    <t>Vzhledem k tomu, že jsem v roce 1999 nedosáhl/a zákonem stanoveného příjmu pro povinnou účast na důchodovém</t>
  </si>
  <si>
    <t>ČESKÉ REPUBLIKY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</si>
  <si>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</si>
  <si>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</si>
  <si>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</si>
  <si>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</si>
  <si>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</si>
  <si>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</si>
  <si>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</si>
  <si>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</si>
  <si>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>příjmení a jméno spolupracující osoby, dělící se o základ daně</t>
  </si>
  <si>
    <t>procento rozepisovaného základu</t>
  </si>
  <si>
    <t>DAŇOVÉ PŘIZNÁNÍ jsem podal u FÚ dne :</t>
  </si>
  <si>
    <t>DAŇOVÉ PŘIZNÁNÍ mělo být podáno dne :</t>
  </si>
  <si>
    <t>razítko finančního úřadu</t>
  </si>
  <si>
    <t>XXX   -   NE</t>
  </si>
  <si>
    <t>a - HLAVNÍM ZDROJEM PŘIJMU v měsících :</t>
  </si>
  <si>
    <t>........................................................................</t>
  </si>
  <si>
    <t>b - VEDLEJŠÍM ZDROJEM PŘIJMU v měsících :</t>
  </si>
  <si>
    <t>..................................</t>
  </si>
  <si>
    <t xml:space="preserve">          Zakroužkujte písmeno podle Poučení na str. 4 bod 10 :</t>
  </si>
  <si>
    <t xml:space="preserve">a  b  c  d  e  f  </t>
  </si>
  <si>
    <t>8 dnů ode dne, kdy jsem se o změněné skutečnosti dozvěděl.</t>
  </si>
  <si>
    <t>Dne :</t>
  </si>
  <si>
    <t>Podpis : .......................................................</t>
  </si>
  <si>
    <t>za rok  1999</t>
  </si>
  <si>
    <t>V roce 1999 jsem změnil zdravotní pojišťovnu ( zakroužkujte ) :</t>
  </si>
  <si>
    <t>Přeplatek bude vrácen poštovní poukázkou nebo převodem na účet podle níže uvedených údajů.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</si>
  <si>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</si>
  <si>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</si>
  <si>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</si>
  <si>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t>Kč.</t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</si>
  <si>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</si>
  <si>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</si>
  <si>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 a doplňte příslušné údaje )</t>
    </r>
    <r>
      <rPr>
        <sz val="10"/>
        <rFont val="Arial CE"/>
        <family val="2"/>
      </rPr>
      <t>:</t>
    </r>
  </si>
  <si>
    <r>
      <t>PŘEPLATEK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</t>
    </r>
    <r>
      <rPr>
        <sz val="9"/>
        <rFont val="Arial CE"/>
        <family val="2"/>
      </rPr>
      <t>:</t>
    </r>
  </si>
  <si>
    <r>
      <t xml:space="preserve">A - </t>
    </r>
    <r>
      <rPr>
        <sz val="9"/>
        <rFont val="Arial CE"/>
        <family val="2"/>
      </rPr>
      <t>V roce 1999 jsem NEBYL souběžně se samostatnou výdělečnou činností ZAMĚSTNÁN.</t>
    </r>
  </si>
  <si>
    <r>
      <t xml:space="preserve">Typ PŘEHLEDU </t>
    </r>
    <r>
      <rPr>
        <sz val="10"/>
        <rFont val="Arial CE"/>
        <family val="2"/>
      </rPr>
      <t>(nehodící se škrtněte)</t>
    </r>
    <r>
      <rPr>
        <sz val="12"/>
        <rFont val="Arial CE"/>
        <family val="0"/>
      </rPr>
      <t>:</t>
    </r>
  </si>
  <si>
    <r>
      <t xml:space="preserve">B - </t>
    </r>
    <r>
      <rPr>
        <sz val="9"/>
        <rFont val="Arial CE"/>
        <family val="2"/>
      </rPr>
      <t>V roce 1999 jsem BYL souběžně se samostatnou výdělečnou činností ZAMĚSTNÁN a samostatná výdělečná činnost byla:</t>
    </r>
  </si>
  <si>
    <r>
      <t xml:space="preserve">C - </t>
    </r>
    <r>
      <rPr>
        <sz val="9"/>
        <rFont val="Arial CE"/>
        <family val="2"/>
      </rPr>
      <t xml:space="preserve">Patřil jsem do kategorie, za kterou platil pojistné i STÁT (viz poučení str. 4, bod 9) v měsících  </t>
    </r>
  </si>
  <si>
    <r>
      <t>D -</t>
    </r>
    <r>
      <rPr>
        <sz val="9"/>
        <rFont val="Arial CE"/>
        <family val="2"/>
      </rPr>
      <t xml:space="preserve"> Patřil jsem mezi osoby, kterým NEBYL STANOVEN minimální vyměřovací základ v měsících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</si>
  <si>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</si>
  <si>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</si>
  <si>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 xml:space="preserve">ODDÍL  A - Pojistné OSVČ </t>
  </si>
  <si>
    <t>rodné číslo :</t>
  </si>
  <si>
    <t>Řádek</t>
  </si>
  <si>
    <t>( Kč, měsíce )</t>
  </si>
  <si>
    <t>b) U spolupracující osoby se uvede podíl na společných příjmech.</t>
  </si>
  <si>
    <t>b) U spolupracující osoby se uvede podíl na společných výdajích.</t>
  </si>
  <si>
    <t>NEBYL stanoven minimální vyměřovací základ ( viz Poučení )</t>
  </si>
  <si>
    <t>řádek 1 - řádek 2</t>
  </si>
  <si>
    <t>13</t>
  </si>
  <si>
    <t>0,35 x ( řádek 12 - řádek 13 )</t>
  </si>
  <si>
    <t>Pokud je tato částka menší než částka řádku 9, zapíše se částka řádku 9.</t>
  </si>
  <si>
    <t>Pokud je tato částka větší než 486 000, zapíše se částka 486 000.</t>
  </si>
  <si>
    <t>řádek 14 x ( řádek 5 / řádek 4 )</t>
  </si>
  <si>
    <t>0,135 x řádek 15</t>
  </si>
  <si>
    <t>Zaokrouhleno na korunu nahoru.</t>
  </si>
  <si>
    <t xml:space="preserve"> pojištěnec</t>
  </si>
  <si>
    <t>Záznamy</t>
  </si>
  <si>
    <t>Text</t>
  </si>
  <si>
    <t>Zahrnují se veškeré příjmy z roku 1999 i ty, které jsou pro daňové účely rozděleny</t>
  </si>
  <si>
    <t>na více let.</t>
  </si>
  <si>
    <t xml:space="preserve">c) U společníka veřejné obchodní společnosti, komplementáře komanditní společnosti a </t>
  </si>
  <si>
    <t xml:space="preserve">    u osoby účtující v soustavě podvojného účetnictví se uvede dílčí základ daně </t>
  </si>
  <si>
    <t xml:space="preserve">    připadající na příjmy dle § 7 zákona o daních z příjmů.</t>
  </si>
  <si>
    <t xml:space="preserve">     výdělečné činnost v roce 1999.</t>
  </si>
  <si>
    <t>c) U společníka veřejné obchodní společnosti, komplementáře komanditní společnosti a</t>
  </si>
  <si>
    <t xml:space="preserve">     u osoby účtující v soustavě podvojného účetnictví se uvede 0.</t>
  </si>
  <si>
    <t>Zahrnují se veškeré výdaje z roku 1999. Výše ztráty za předchozí zdaňovací</t>
  </si>
  <si>
    <t>období, uplatňovaná pro daňové účely, se nezahrnuje.</t>
  </si>
  <si>
    <t>a) Výdaje vynaložené na dosažení, zajištění a udržení příjmů ze samostatné</t>
  </si>
  <si>
    <t>a) Příjmy ze samostatné výdělečné činnosti v roce 1999.</t>
  </si>
  <si>
    <t>Počet kalendářních měsíců, ve kterých v roce 1999 trvala samostatně výdělečná činnost.</t>
  </si>
  <si>
    <t xml:space="preserve">Počet kalendářních měsíců, ve kterých byla samostatná výdělečná </t>
  </si>
  <si>
    <t xml:space="preserve">činnost v roce 1999 hlavní zdrojem příjmů. Neuvádějí se takové měsíce, </t>
  </si>
  <si>
    <t>ve kterých OSVČ patřila po celý kalendářní měsíc mezi osoby, kterým</t>
  </si>
  <si>
    <t>6a</t>
  </si>
  <si>
    <t>6b</t>
  </si>
  <si>
    <t>2. pololetí</t>
  </si>
  <si>
    <t>1. pololetí</t>
  </si>
  <si>
    <t>ve kterých NEBYL proveden odpočet 2900 Kč u zaměstnavatele.</t>
  </si>
  <si>
    <t>( 3 250 x řádek 6a ) + ( 3 600 x řádek 6b )</t>
  </si>
  <si>
    <t>2900 x řádek 8</t>
  </si>
  <si>
    <t>Pojistné za rok 1999</t>
  </si>
  <si>
    <t>ODDÍL C - Přeplatek - doplatek</t>
  </si>
  <si>
    <t>řádek 41 - řádek 16</t>
  </si>
  <si>
    <t>+ = PŘEPLATEK</t>
  </si>
  <si>
    <t>- = DOPLATEK</t>
  </si>
  <si>
    <t>ODDÍL D - Nová výše zálohy</t>
  </si>
  <si>
    <t>Nová výše zálohy OSVČ (vyplňují pouze osoby, které nepatří do kategorie, za kterou</t>
  </si>
  <si>
    <t>platí pojistné i stát).</t>
  </si>
  <si>
    <t xml:space="preserve">            0,135 x 0,35 x řádek 12</t>
  </si>
  <si>
    <t>Z  =  ----------------------------------------</t>
  </si>
  <si>
    <t xml:space="preserve">                       řádek 4</t>
  </si>
  <si>
    <t>Význam mají pouze KLADNÉ hodnoty zálohy.</t>
  </si>
  <si>
    <t xml:space="preserve">- OSVČ, pro kterou není stanoven minimální vyměřovací základ ( viz Poučení </t>
  </si>
  <si>
    <t>str. 4, bod 10),), zapíše částku podle vzorce</t>
  </si>
  <si>
    <t>Pokud záloha vyjde větší než 5 468, zapíše se 5 468.</t>
  </si>
  <si>
    <t>Nová výše zálohy OSVČ, která patří do kategorie, za kterou platí pojistné i stát :</t>
  </si>
  <si>
    <t>ZS = ----------------------------------------------------------------------</t>
  </si>
  <si>
    <t xml:space="preserve">                                          řádek 4</t>
  </si>
  <si>
    <t>Význam mají pouze kladné hodnoty zálohy.</t>
  </si>
  <si>
    <t>nejpozději do 8 dnů po podání daňového přiznání za rok 1999.</t>
  </si>
  <si>
    <t>Úhrn zaplacených záloh na pojistné za měsíce roku 1999, odvedených</t>
  </si>
  <si>
    <t xml:space="preserve">na základě dřívějších PŘEHLEDU a pojistné v kategorii "osoba bez </t>
  </si>
  <si>
    <t>bez zdanitelných příjmů".</t>
  </si>
  <si>
    <t>základu ) ještě za měsíc, předcházející měsíci, kdy bude obdobný PŘEHLED předložen v roce 2001.</t>
  </si>
  <si>
    <t xml:space="preserve">    Nová výše zálohy musí být placena poprvé za kalendářní měsíc, ve kterém byl nebo měl být podán tento PŘEHLED, a platí se ve stejné</t>
  </si>
  <si>
    <t xml:space="preserve">    V měsíci, ve kterém je OSVČ současně zaměstnána a zaměstnání je jejím hlavním zdrojem příjmů, není povinna platit zálohy na po-</t>
  </si>
  <si>
    <t xml:space="preserve">            0,135 x 0,35 [( řádek 12- ( VZS x řádek 4)]</t>
  </si>
  <si>
    <t>Platební kalendář daňových povinností 2000-2001</t>
  </si>
  <si>
    <t>Počet měsíců, ve kterých byl pojištěnec v roce 1999 OSVČ a současně byl zařazen  po</t>
  </si>
  <si>
    <t>celý kalendářní měsíc mezi osoby, za které platil pojistné i stát. Uvádějí se pouze měsíce,</t>
  </si>
  <si>
    <t>v roce 1999 jsem byl/a/ poživatelem důchodu starobního - invalidního * v období od ………….do………….</t>
  </si>
  <si>
    <t>(uvede se datum posledního zahájení - znovuzahájení samostatné výdělečné činnosti - spolupráce )</t>
  </si>
  <si>
    <t>Pojistné na důchodové pojištění a příspěvek na státní politiku zaměstnanosti</t>
  </si>
  <si>
    <t>Přeplatek na pojistném na důchodové pojištění a příspěvku na státní politiku zaměstnanosti</t>
  </si>
  <si>
    <t>VOJENSKÁ ZDRAVOTNÍ POJIŠŤOVNA</t>
  </si>
  <si>
    <t>Kód : 201</t>
  </si>
  <si>
    <t>Razítko podatelny VoZP, podpis</t>
  </si>
  <si>
    <t xml:space="preserve">Datum podání přehledu </t>
  </si>
  <si>
    <t xml:space="preserve">Prohlašuji, že všechny údaje v tomto PŘEHLEDU jsou pravdivé a že ohlásím VoZP všechny změny údajů, o kterých jsem se dozvěděl, a to do </t>
  </si>
  <si>
    <t>OP VoZP</t>
  </si>
  <si>
    <t>Z toho počet měsíců, kdy byla OSVČ pojištěna u VoZP ČR.</t>
  </si>
  <si>
    <t>Doplatek je nutno poukázat na účet VoZP ČR 5020-0500419123/0300</t>
  </si>
  <si>
    <t>na účet VoZP ČR, a nevráceného přeplatku podle Přehledu za rok 1998,</t>
  </si>
  <si>
    <t>výši ( není-li plátci schválena VoZP žádost o snížení zálohy - viz bod 11 Poučení - nebo nedojde-li ke změně minimálního vyměřovacího</t>
  </si>
  <si>
    <t>příslušné pobočce VoZP a platit zálohy uvedené v závorce.</t>
  </si>
  <si>
    <t>Formulář zpracovala ASPEKT HM s.r.o., daňová a účetní kancelář, Přemyslova 20, Kralupy, tel. 0205 /721 436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</si>
</sst>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4"/>
      <name val="Arial CE"/>
      <family val="0"/>
    </font>
    <font>
      <b/>
      <sz val="20"/>
      <name val="Arial CE"/>
      <family val="0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653">
    <xf numFmtId="0" fontId="0" fillId="0" borderId="0" xfId="0" applyAlignment="1">
      <alignment/>
    </xf>
    <xf numFmtId="0" fontId="6" fillId="0" borderId="0" xfId="23" applyFont="1" applyAlignment="1">
      <alignment/>
    </xf>
    <xf numFmtId="0" fontId="6" fillId="0" borderId="2" xfId="23" applyFont="1" applyBorder="1" applyAlignment="1">
      <alignment/>
    </xf>
    <xf numFmtId="0" fontId="9" fillId="0" borderId="3" xfId="23" applyFont="1" applyBorder="1" applyAlignment="1">
      <alignment/>
    </xf>
    <xf numFmtId="0" fontId="6" fillId="0" borderId="4" xfId="23" applyFont="1" applyBorder="1" applyAlignment="1">
      <alignment/>
    </xf>
    <xf numFmtId="0" fontId="6" fillId="0" borderId="0" xfId="23" applyFont="1" applyAlignment="1">
      <alignment horizontal="center"/>
    </xf>
    <xf numFmtId="0" fontId="9" fillId="0" borderId="5" xfId="23" applyFont="1" applyBorder="1" applyAlignment="1">
      <alignment/>
    </xf>
    <xf numFmtId="0" fontId="9" fillId="0" borderId="6" xfId="23" applyFont="1" applyBorder="1" applyAlignment="1">
      <alignment/>
    </xf>
    <xf numFmtId="0" fontId="6" fillId="0" borderId="7" xfId="23" applyFont="1" applyBorder="1" applyAlignment="1">
      <alignment/>
    </xf>
    <xf numFmtId="0" fontId="9" fillId="0" borderId="5" xfId="23" applyFont="1" applyBorder="1" applyAlignment="1">
      <alignment horizontal="left"/>
    </xf>
    <xf numFmtId="0" fontId="9" fillId="0" borderId="3" xfId="23" applyFont="1" applyBorder="1" applyAlignment="1">
      <alignment horizontal="left"/>
    </xf>
    <xf numFmtId="0" fontId="9" fillId="0" borderId="6" xfId="23" applyFont="1" applyBorder="1" applyAlignment="1">
      <alignment horizontal="left"/>
    </xf>
    <xf numFmtId="0" fontId="6" fillId="0" borderId="2" xfId="23" applyFont="1" applyBorder="1" applyAlignment="1">
      <alignment horizontal="right"/>
    </xf>
    <xf numFmtId="0" fontId="6" fillId="0" borderId="7" xfId="23" applyFont="1" applyBorder="1" applyAlignment="1">
      <alignment horizontal="right"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9" fillId="0" borderId="0" xfId="23" applyFont="1" applyFill="1" applyAlignment="1">
      <alignment/>
    </xf>
    <xf numFmtId="0" fontId="6" fillId="0" borderId="8" xfId="23" applyFont="1" applyFill="1" applyBorder="1" applyAlignment="1">
      <alignment/>
    </xf>
    <xf numFmtId="0" fontId="6" fillId="0" borderId="3" xfId="23" applyFont="1" applyFill="1" applyBorder="1" applyAlignment="1">
      <alignment/>
    </xf>
    <xf numFmtId="0" fontId="6" fillId="0" borderId="9" xfId="23" applyFont="1" applyFill="1" applyBorder="1" applyAlignment="1">
      <alignment/>
    </xf>
    <xf numFmtId="0" fontId="6" fillId="0" borderId="10" xfId="23" applyFont="1" applyFill="1" applyBorder="1" applyAlignment="1">
      <alignment/>
    </xf>
    <xf numFmtId="0" fontId="6" fillId="0" borderId="11" xfId="23" applyFont="1" applyFill="1" applyBorder="1" applyAlignment="1">
      <alignment/>
    </xf>
    <xf numFmtId="0" fontId="6" fillId="0" borderId="6" xfId="23" applyFont="1" applyFill="1" applyBorder="1" applyAlignment="1">
      <alignment/>
    </xf>
    <xf numFmtId="0" fontId="6" fillId="0" borderId="12" xfId="23" applyFont="1" applyFill="1" applyBorder="1" applyAlignment="1">
      <alignment/>
    </xf>
    <xf numFmtId="0" fontId="9" fillId="0" borderId="0" xfId="23" applyFont="1" applyFill="1" applyAlignment="1">
      <alignment horizontal="left"/>
    </xf>
    <xf numFmtId="0" fontId="6" fillId="0" borderId="13" xfId="23" applyFont="1" applyFill="1" applyBorder="1" applyAlignment="1">
      <alignment/>
    </xf>
    <xf numFmtId="0" fontId="10" fillId="0" borderId="0" xfId="23" applyFont="1" applyFill="1" applyAlignment="1">
      <alignment/>
    </xf>
    <xf numFmtId="0" fontId="7" fillId="0" borderId="8" xfId="23" applyFont="1" applyFill="1" applyBorder="1" applyAlignment="1">
      <alignment/>
    </xf>
    <xf numFmtId="0" fontId="7" fillId="0" borderId="3" xfId="23" applyFont="1" applyFill="1" applyBorder="1" applyAlignment="1">
      <alignment/>
    </xf>
    <xf numFmtId="0" fontId="6" fillId="0" borderId="14" xfId="23" applyFont="1" applyFill="1" applyBorder="1" applyAlignment="1">
      <alignment/>
    </xf>
    <xf numFmtId="0" fontId="6" fillId="0" borderId="5" xfId="23" applyFont="1" applyFill="1" applyBorder="1" applyAlignment="1">
      <alignment/>
    </xf>
    <xf numFmtId="0" fontId="6" fillId="0" borderId="15" xfId="23" applyFont="1" applyFill="1" applyBorder="1" applyAlignment="1">
      <alignment/>
    </xf>
    <xf numFmtId="0" fontId="7" fillId="0" borderId="0" xfId="23" applyFont="1" applyFill="1" applyAlignment="1">
      <alignment/>
    </xf>
    <xf numFmtId="0" fontId="6" fillId="0" borderId="2" xfId="23" applyFont="1" applyFill="1" applyBorder="1" applyAlignment="1">
      <alignment horizontal="center"/>
    </xf>
    <xf numFmtId="0" fontId="6" fillId="0" borderId="0" xfId="23" applyFont="1" applyFill="1" applyAlignment="1">
      <alignment horizontal="center"/>
    </xf>
    <xf numFmtId="0" fontId="12" fillId="0" borderId="0" xfId="23" applyFont="1" applyFill="1" applyAlignment="1">
      <alignment/>
    </xf>
    <xf numFmtId="0" fontId="7" fillId="0" borderId="0" xfId="23" applyFont="1" applyFill="1" applyAlignment="1">
      <alignment horizontal="right"/>
    </xf>
    <xf numFmtId="0" fontId="13" fillId="0" borderId="0" xfId="23" applyFont="1" applyFill="1" applyAlignment="1">
      <alignment/>
    </xf>
    <xf numFmtId="0" fontId="0" fillId="0" borderId="0" xfId="23" applyFont="1" applyFill="1" applyAlignment="1">
      <alignment/>
    </xf>
    <xf numFmtId="0" fontId="9" fillId="0" borderId="3" xfId="23" applyFont="1" applyFill="1" applyBorder="1" applyAlignment="1">
      <alignment/>
    </xf>
    <xf numFmtId="0" fontId="9" fillId="0" borderId="3" xfId="23" applyFont="1" applyFill="1" applyBorder="1" applyAlignment="1">
      <alignment horizontal="center"/>
    </xf>
    <xf numFmtId="0" fontId="9" fillId="0" borderId="16" xfId="23" applyFont="1" applyFill="1" applyBorder="1" applyAlignment="1">
      <alignment horizontal="left"/>
    </xf>
    <xf numFmtId="0" fontId="6" fillId="0" borderId="17" xfId="23" applyFont="1" applyFill="1" applyBorder="1" applyAlignment="1">
      <alignment/>
    </xf>
    <xf numFmtId="0" fontId="14" fillId="0" borderId="17" xfId="23" applyFont="1" applyFill="1" applyBorder="1" applyAlignment="1">
      <alignment/>
    </xf>
    <xf numFmtId="0" fontId="9" fillId="0" borderId="18" xfId="23" applyFont="1" applyFill="1" applyBorder="1" applyAlignment="1">
      <alignment/>
    </xf>
    <xf numFmtId="0" fontId="6" fillId="0" borderId="19" xfId="23" applyFont="1" applyFill="1" applyBorder="1" applyAlignment="1">
      <alignment/>
    </xf>
    <xf numFmtId="0" fontId="9" fillId="0" borderId="20" xfId="23" applyFont="1" applyFill="1" applyBorder="1" applyAlignment="1">
      <alignment/>
    </xf>
    <xf numFmtId="0" fontId="6" fillId="0" borderId="21" xfId="23" applyFont="1" applyFill="1" applyBorder="1" applyAlignment="1">
      <alignment/>
    </xf>
    <xf numFmtId="0" fontId="9" fillId="0" borderId="22" xfId="23" applyFont="1" applyFill="1" applyBorder="1" applyAlignment="1">
      <alignment horizontal="left"/>
    </xf>
    <xf numFmtId="0" fontId="6" fillId="0" borderId="23" xfId="23" applyFont="1" applyFill="1" applyBorder="1" applyAlignment="1">
      <alignment/>
    </xf>
    <xf numFmtId="0" fontId="9" fillId="0" borderId="24" xfId="23" applyFont="1" applyFill="1" applyBorder="1" applyAlignment="1">
      <alignment horizontal="left"/>
    </xf>
    <xf numFmtId="0" fontId="9" fillId="0" borderId="24" xfId="23" applyFont="1" applyFill="1" applyBorder="1" applyAlignment="1">
      <alignment/>
    </xf>
    <xf numFmtId="0" fontId="6" fillId="0" borderId="25" xfId="23" applyFont="1" applyFill="1" applyBorder="1" applyAlignment="1">
      <alignment/>
    </xf>
    <xf numFmtId="0" fontId="6" fillId="0" borderId="26" xfId="23" applyFont="1" applyFill="1" applyBorder="1" applyAlignment="1">
      <alignment/>
    </xf>
    <xf numFmtId="0" fontId="6" fillId="0" borderId="27" xfId="23" applyFont="1" applyFill="1" applyBorder="1" applyAlignment="1">
      <alignment/>
    </xf>
    <xf numFmtId="0" fontId="9" fillId="0" borderId="18" xfId="23" applyFont="1" applyFill="1" applyBorder="1" applyAlignment="1">
      <alignment horizontal="left"/>
    </xf>
    <xf numFmtId="0" fontId="9" fillId="0" borderId="17" xfId="23" applyFont="1" applyFill="1" applyBorder="1" applyAlignment="1">
      <alignment/>
    </xf>
    <xf numFmtId="0" fontId="6" fillId="0" borderId="28" xfId="23" applyFont="1" applyFill="1" applyBorder="1" applyAlignment="1">
      <alignment/>
    </xf>
    <xf numFmtId="0" fontId="9" fillId="0" borderId="23" xfId="23" applyFont="1" applyFill="1" applyBorder="1" applyAlignment="1">
      <alignment horizontal="left"/>
    </xf>
    <xf numFmtId="0" fontId="6" fillId="0" borderId="29" xfId="23" applyFont="1" applyFill="1" applyBorder="1" applyAlignment="1">
      <alignment/>
    </xf>
    <xf numFmtId="0" fontId="9" fillId="0" borderId="30" xfId="23" applyFont="1" applyFill="1" applyBorder="1" applyAlignment="1">
      <alignment horizontal="left"/>
    </xf>
    <xf numFmtId="0" fontId="9" fillId="0" borderId="31" xfId="23" applyFont="1" applyFill="1" applyBorder="1" applyAlignment="1">
      <alignment horizontal="left"/>
    </xf>
    <xf numFmtId="0" fontId="9" fillId="0" borderId="31" xfId="23" applyFont="1" applyFill="1" applyBorder="1" applyAlignment="1">
      <alignment/>
    </xf>
    <xf numFmtId="0" fontId="9" fillId="0" borderId="16" xfId="23" applyFont="1" applyFill="1" applyBorder="1" applyAlignment="1">
      <alignment/>
    </xf>
    <xf numFmtId="0" fontId="9" fillId="0" borderId="17" xfId="23" applyFont="1" applyFill="1" applyBorder="1" applyAlignment="1">
      <alignment horizontal="center"/>
    </xf>
    <xf numFmtId="0" fontId="9" fillId="0" borderId="22" xfId="23" applyFont="1" applyFill="1" applyBorder="1" applyAlignment="1">
      <alignment/>
    </xf>
    <xf numFmtId="0" fontId="9" fillId="0" borderId="23" xfId="23" applyFont="1" applyFill="1" applyBorder="1" applyAlignment="1">
      <alignment horizontal="center"/>
    </xf>
    <xf numFmtId="0" fontId="6" fillId="0" borderId="24" xfId="23" applyFont="1" applyFill="1" applyBorder="1" applyAlignment="1">
      <alignment/>
    </xf>
    <xf numFmtId="0" fontId="9" fillId="0" borderId="32" xfId="23" applyFont="1" applyFill="1" applyBorder="1" applyAlignment="1">
      <alignment/>
    </xf>
    <xf numFmtId="0" fontId="6" fillId="0" borderId="20" xfId="23" applyFont="1" applyFill="1" applyBorder="1" applyAlignment="1">
      <alignment/>
    </xf>
    <xf numFmtId="0" fontId="6" fillId="0" borderId="33" xfId="23" applyFont="1" applyFill="1" applyBorder="1" applyAlignment="1">
      <alignment/>
    </xf>
    <xf numFmtId="0" fontId="6" fillId="0" borderId="34" xfId="23" applyFont="1" applyFill="1" applyBorder="1" applyAlignment="1">
      <alignment/>
    </xf>
    <xf numFmtId="0" fontId="9" fillId="0" borderId="35" xfId="23" applyFont="1" applyFill="1" applyBorder="1" applyAlignment="1">
      <alignment/>
    </xf>
    <xf numFmtId="0" fontId="9" fillId="0" borderId="36" xfId="23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0" xfId="23" applyFont="1" applyFill="1" applyBorder="1" applyAlignment="1">
      <alignment horizontal="center"/>
    </xf>
    <xf numFmtId="0" fontId="9" fillId="0" borderId="37" xfId="23" applyFont="1" applyFill="1" applyBorder="1" applyAlignment="1">
      <alignment/>
    </xf>
    <xf numFmtId="0" fontId="9" fillId="0" borderId="26" xfId="23" applyFont="1" applyFill="1" applyBorder="1" applyAlignment="1">
      <alignment/>
    </xf>
    <xf numFmtId="0" fontId="6" fillId="0" borderId="38" xfId="23" applyFont="1" applyFill="1" applyBorder="1" applyAlignment="1">
      <alignment horizontal="center"/>
    </xf>
    <xf numFmtId="0" fontId="9" fillId="0" borderId="26" xfId="23" applyFont="1" applyFill="1" applyBorder="1" applyAlignment="1">
      <alignment horizontal="center"/>
    </xf>
    <xf numFmtId="0" fontId="9" fillId="0" borderId="0" xfId="23" applyFont="1" applyFill="1" applyBorder="1" applyAlignment="1">
      <alignment horizontal="left"/>
    </xf>
    <xf numFmtId="0" fontId="6" fillId="0" borderId="0" xfId="23" applyFont="1" applyFill="1" applyBorder="1" applyAlignment="1">
      <alignment horizontal="left"/>
    </xf>
    <xf numFmtId="0" fontId="16" fillId="0" borderId="0" xfId="23" applyFont="1" applyFill="1" applyBorder="1" applyAlignment="1">
      <alignment horizontal="left"/>
    </xf>
    <xf numFmtId="0" fontId="16" fillId="0" borderId="0" xfId="23" applyFont="1" applyBorder="1" applyAlignment="1">
      <alignment horizontal="right"/>
    </xf>
    <xf numFmtId="0" fontId="7" fillId="0" borderId="0" xfId="23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39" xfId="23" applyFont="1" applyFill="1" applyBorder="1" applyAlignment="1">
      <alignment horizontal="center"/>
    </xf>
    <xf numFmtId="0" fontId="8" fillId="0" borderId="40" xfId="23" applyFont="1" applyFill="1" applyBorder="1" applyAlignment="1">
      <alignment horizontal="center"/>
    </xf>
    <xf numFmtId="0" fontId="8" fillId="0" borderId="41" xfId="23" applyFont="1" applyFill="1" applyBorder="1" applyAlignment="1">
      <alignment horizontal="center"/>
    </xf>
    <xf numFmtId="0" fontId="9" fillId="0" borderId="0" xfId="23" applyFont="1" applyBorder="1" applyAlignment="1">
      <alignment/>
    </xf>
    <xf numFmtId="0" fontId="9" fillId="0" borderId="20" xfId="23" applyFont="1" applyBorder="1" applyAlignment="1">
      <alignment/>
    </xf>
    <xf numFmtId="0" fontId="9" fillId="0" borderId="35" xfId="23" applyFont="1" applyBorder="1" applyAlignment="1">
      <alignment horizontal="center"/>
    </xf>
    <xf numFmtId="0" fontId="9" fillId="0" borderId="37" xfId="23" applyFont="1" applyBorder="1" applyAlignment="1">
      <alignment horizontal="center"/>
    </xf>
    <xf numFmtId="0" fontId="9" fillId="0" borderId="26" xfId="23" applyFont="1" applyBorder="1" applyAlignment="1">
      <alignment/>
    </xf>
    <xf numFmtId="0" fontId="6" fillId="0" borderId="42" xfId="23" applyFont="1" applyBorder="1" applyAlignment="1">
      <alignment/>
    </xf>
    <xf numFmtId="0" fontId="9" fillId="0" borderId="20" xfId="23" applyFont="1" applyFill="1" applyBorder="1" applyAlignment="1">
      <alignment horizontal="center"/>
    </xf>
    <xf numFmtId="0" fontId="6" fillId="0" borderId="43" xfId="23" applyFont="1" applyFill="1" applyBorder="1" applyAlignment="1">
      <alignment/>
    </xf>
    <xf numFmtId="0" fontId="9" fillId="0" borderId="44" xfId="23" applyFont="1" applyFill="1" applyBorder="1" applyAlignment="1">
      <alignment/>
    </xf>
    <xf numFmtId="0" fontId="6" fillId="0" borderId="6" xfId="23" applyFont="1" applyFill="1" applyBorder="1" applyAlignment="1">
      <alignment horizontal="center"/>
    </xf>
    <xf numFmtId="0" fontId="6" fillId="0" borderId="45" xfId="23" applyFont="1" applyFill="1" applyBorder="1" applyAlignment="1">
      <alignment/>
    </xf>
    <xf numFmtId="0" fontId="9" fillId="0" borderId="46" xfId="23" applyFont="1" applyFill="1" applyBorder="1" applyAlignment="1">
      <alignment/>
    </xf>
    <xf numFmtId="0" fontId="9" fillId="0" borderId="5" xfId="23" applyFont="1" applyFill="1" applyBorder="1" applyAlignment="1">
      <alignment/>
    </xf>
    <xf numFmtId="0" fontId="9" fillId="0" borderId="5" xfId="23" applyFont="1" applyFill="1" applyBorder="1" applyAlignment="1">
      <alignment horizontal="center"/>
    </xf>
    <xf numFmtId="0" fontId="6" fillId="0" borderId="47" xfId="23" applyFont="1" applyFill="1" applyBorder="1" applyAlignment="1">
      <alignment/>
    </xf>
    <xf numFmtId="0" fontId="9" fillId="0" borderId="0" xfId="23" applyFont="1" applyFill="1" applyBorder="1" applyAlignment="1">
      <alignment/>
    </xf>
    <xf numFmtId="0" fontId="9" fillId="0" borderId="0" xfId="23" applyFont="1" applyFill="1" applyBorder="1" applyAlignment="1">
      <alignment horizontal="center"/>
    </xf>
    <xf numFmtId="0" fontId="6" fillId="0" borderId="48" xfId="23" applyFont="1" applyFill="1" applyBorder="1" applyAlignment="1">
      <alignment/>
    </xf>
    <xf numFmtId="0" fontId="9" fillId="0" borderId="49" xfId="23" applyFont="1" applyFill="1" applyBorder="1" applyAlignment="1">
      <alignment/>
    </xf>
    <xf numFmtId="0" fontId="9" fillId="0" borderId="33" xfId="23" applyFont="1" applyFill="1" applyBorder="1" applyAlignment="1">
      <alignment horizontal="center"/>
    </xf>
    <xf numFmtId="0" fontId="9" fillId="0" borderId="34" xfId="23" applyFont="1" applyFill="1" applyBorder="1" applyAlignment="1">
      <alignment horizontal="center"/>
    </xf>
    <xf numFmtId="0" fontId="9" fillId="0" borderId="10" xfId="23" applyFont="1" applyFill="1" applyBorder="1" applyAlignment="1">
      <alignment/>
    </xf>
    <xf numFmtId="0" fontId="9" fillId="0" borderId="13" xfId="23" applyFont="1" applyFill="1" applyBorder="1" applyAlignment="1">
      <alignment/>
    </xf>
    <xf numFmtId="0" fontId="9" fillId="0" borderId="4" xfId="23" applyFont="1" applyFill="1" applyBorder="1" applyAlignment="1">
      <alignment horizontal="center"/>
    </xf>
    <xf numFmtId="0" fontId="9" fillId="0" borderId="50" xfId="23" applyFont="1" applyFill="1" applyBorder="1" applyAlignment="1">
      <alignment horizontal="center"/>
    </xf>
    <xf numFmtId="0" fontId="6" fillId="0" borderId="35" xfId="23" applyFont="1" applyFill="1" applyBorder="1" applyAlignment="1">
      <alignment/>
    </xf>
    <xf numFmtId="0" fontId="9" fillId="0" borderId="9" xfId="23" applyFont="1" applyFill="1" applyBorder="1" applyAlignment="1">
      <alignment/>
    </xf>
    <xf numFmtId="0" fontId="9" fillId="0" borderId="2" xfId="23" applyFont="1" applyFill="1" applyBorder="1" applyAlignment="1">
      <alignment horizontal="center"/>
    </xf>
    <xf numFmtId="0" fontId="9" fillId="0" borderId="51" xfId="23" applyFont="1" applyFill="1" applyBorder="1" applyAlignment="1">
      <alignment horizontal="center"/>
    </xf>
    <xf numFmtId="0" fontId="9" fillId="0" borderId="35" xfId="23" applyFont="1" applyFill="1" applyBorder="1" applyAlignment="1">
      <alignment horizontal="center"/>
    </xf>
    <xf numFmtId="0" fontId="6" fillId="0" borderId="3" xfId="23" applyFont="1" applyFill="1" applyBorder="1" applyAlignment="1">
      <alignment horizontal="center"/>
    </xf>
    <xf numFmtId="0" fontId="6" fillId="0" borderId="51" xfId="23" applyFont="1" applyFill="1" applyBorder="1" applyAlignment="1">
      <alignment/>
    </xf>
    <xf numFmtId="0" fontId="9" fillId="0" borderId="37" xfId="23" applyFont="1" applyFill="1" applyBorder="1" applyAlignment="1">
      <alignment horizontal="center"/>
    </xf>
    <xf numFmtId="0" fontId="6" fillId="0" borderId="52" xfId="23" applyFont="1" applyFill="1" applyBorder="1" applyAlignment="1">
      <alignment/>
    </xf>
    <xf numFmtId="0" fontId="6" fillId="0" borderId="26" xfId="23" applyFont="1" applyFill="1" applyBorder="1" applyAlignment="1">
      <alignment horizontal="center"/>
    </xf>
    <xf numFmtId="0" fontId="6" fillId="0" borderId="32" xfId="23" applyFont="1" applyFill="1" applyBorder="1" applyAlignment="1">
      <alignment/>
    </xf>
    <xf numFmtId="0" fontId="9" fillId="0" borderId="43" xfId="23" applyFont="1" applyFill="1" applyBorder="1" applyAlignment="1">
      <alignment/>
    </xf>
    <xf numFmtId="0" fontId="6" fillId="0" borderId="36" xfId="23" applyFont="1" applyFill="1" applyBorder="1" applyAlignment="1">
      <alignment/>
    </xf>
    <xf numFmtId="0" fontId="9" fillId="0" borderId="8" xfId="23" applyFont="1" applyFill="1" applyBorder="1" applyAlignment="1">
      <alignment/>
    </xf>
    <xf numFmtId="0" fontId="6" fillId="0" borderId="42" xfId="23" applyFont="1" applyFill="1" applyBorder="1" applyAlignment="1">
      <alignment/>
    </xf>
    <xf numFmtId="0" fontId="9" fillId="0" borderId="35" xfId="23" applyFont="1" applyFill="1" applyBorder="1" applyAlignment="1">
      <alignment horizontal="left"/>
    </xf>
    <xf numFmtId="0" fontId="9" fillId="0" borderId="21" xfId="23" applyFont="1" applyFill="1" applyBorder="1" applyAlignment="1">
      <alignment/>
    </xf>
    <xf numFmtId="0" fontId="9" fillId="0" borderId="14" xfId="23" applyFont="1" applyFill="1" applyBorder="1" applyAlignment="1">
      <alignment/>
    </xf>
    <xf numFmtId="0" fontId="9" fillId="0" borderId="23" xfId="23" applyFont="1" applyFill="1" applyBorder="1" applyAlignment="1">
      <alignment/>
    </xf>
    <xf numFmtId="0" fontId="0" fillId="0" borderId="20" xfId="23" applyFont="1" applyFill="1" applyBorder="1" applyAlignment="1">
      <alignment/>
    </xf>
    <xf numFmtId="0" fontId="0" fillId="0" borderId="26" xfId="23" applyFont="1" applyFill="1" applyBorder="1" applyAlignment="1">
      <alignment/>
    </xf>
    <xf numFmtId="0" fontId="6" fillId="0" borderId="8" xfId="23" applyFont="1" applyFill="1" applyBorder="1" applyAlignment="1">
      <alignment horizontal="center"/>
    </xf>
    <xf numFmtId="0" fontId="9" fillId="0" borderId="53" xfId="23" applyFont="1" applyFill="1" applyBorder="1" applyAlignment="1">
      <alignment horizontal="center"/>
    </xf>
    <xf numFmtId="0" fontId="9" fillId="0" borderId="20" xfId="23" applyFont="1" applyFill="1" applyBorder="1" applyAlignment="1">
      <alignment horizontal="right"/>
    </xf>
    <xf numFmtId="0" fontId="6" fillId="0" borderId="27" xfId="23" applyFont="1" applyBorder="1" applyAlignment="1">
      <alignment/>
    </xf>
    <xf numFmtId="0" fontId="6" fillId="0" borderId="45" xfId="23" applyFont="1" applyBorder="1" applyAlignment="1">
      <alignment/>
    </xf>
    <xf numFmtId="0" fontId="6" fillId="0" borderId="47" xfId="23" applyFont="1" applyBorder="1" applyAlignment="1">
      <alignment/>
    </xf>
    <xf numFmtId="0" fontId="6" fillId="0" borderId="48" xfId="23" applyFont="1" applyBorder="1" applyAlignment="1">
      <alignment/>
    </xf>
    <xf numFmtId="0" fontId="9" fillId="0" borderId="54" xfId="23" applyFont="1" applyFill="1" applyBorder="1" applyAlignment="1">
      <alignment horizontal="center"/>
    </xf>
    <xf numFmtId="0" fontId="9" fillId="0" borderId="28" xfId="23" applyFont="1" applyFill="1" applyBorder="1" applyAlignment="1">
      <alignment horizontal="center"/>
    </xf>
    <xf numFmtId="0" fontId="6" fillId="0" borderId="55" xfId="23" applyFont="1" applyFill="1" applyBorder="1" applyAlignment="1">
      <alignment horizontal="center"/>
    </xf>
    <xf numFmtId="0" fontId="9" fillId="0" borderId="18" xfId="23" applyFont="1" applyFill="1" applyBorder="1" applyAlignment="1">
      <alignment horizontal="center"/>
    </xf>
    <xf numFmtId="0" fontId="6" fillId="0" borderId="56" xfId="23" applyFont="1" applyFill="1" applyBorder="1" applyAlignment="1">
      <alignment horizontal="center"/>
    </xf>
    <xf numFmtId="0" fontId="9" fillId="0" borderId="11" xfId="23" applyFont="1" applyFill="1" applyBorder="1" applyAlignment="1">
      <alignment horizontal="center"/>
    </xf>
    <xf numFmtId="0" fontId="9" fillId="0" borderId="6" xfId="23" applyFont="1" applyFill="1" applyBorder="1" applyAlignment="1">
      <alignment/>
    </xf>
    <xf numFmtId="0" fontId="9" fillId="0" borderId="0" xfId="23" applyFont="1" applyFill="1" applyAlignment="1">
      <alignment horizontal="right"/>
    </xf>
    <xf numFmtId="0" fontId="6" fillId="0" borderId="49" xfId="23" applyFont="1" applyFill="1" applyBorder="1" applyAlignment="1">
      <alignment/>
    </xf>
    <xf numFmtId="0" fontId="6" fillId="0" borderId="37" xfId="23" applyFont="1" applyFill="1" applyBorder="1" applyAlignment="1">
      <alignment/>
    </xf>
    <xf numFmtId="0" fontId="6" fillId="0" borderId="57" xfId="23" applyFont="1" applyFill="1" applyBorder="1" applyAlignment="1">
      <alignment horizontal="center"/>
    </xf>
    <xf numFmtId="0" fontId="6" fillId="0" borderId="16" xfId="23" applyFont="1" applyFill="1" applyBorder="1" applyAlignment="1">
      <alignment/>
    </xf>
    <xf numFmtId="0" fontId="6" fillId="0" borderId="22" xfId="23" applyFont="1" applyFill="1" applyBorder="1" applyAlignment="1">
      <alignment/>
    </xf>
    <xf numFmtId="0" fontId="6" fillId="0" borderId="23" xfId="23" applyFont="1" applyFill="1" applyBorder="1" applyAlignment="1">
      <alignment horizontal="center"/>
    </xf>
    <xf numFmtId="0" fontId="6" fillId="0" borderId="30" xfId="23" applyFont="1" applyFill="1" applyBorder="1" applyAlignment="1">
      <alignment/>
    </xf>
    <xf numFmtId="0" fontId="6" fillId="0" borderId="58" xfId="23" applyFont="1" applyFill="1" applyBorder="1" applyAlignment="1">
      <alignment/>
    </xf>
    <xf numFmtId="0" fontId="6" fillId="0" borderId="59" xfId="23" applyFont="1" applyFill="1" applyBorder="1" applyAlignment="1">
      <alignment/>
    </xf>
    <xf numFmtId="0" fontId="9" fillId="0" borderId="60" xfId="23" applyFont="1" applyFill="1" applyBorder="1" applyAlignment="1">
      <alignment horizontal="center"/>
    </xf>
    <xf numFmtId="0" fontId="6" fillId="0" borderId="50" xfId="23" applyFont="1" applyFill="1" applyBorder="1" applyAlignment="1">
      <alignment/>
    </xf>
    <xf numFmtId="0" fontId="6" fillId="0" borderId="60" xfId="23" applyFont="1" applyFill="1" applyBorder="1" applyAlignment="1">
      <alignment/>
    </xf>
    <xf numFmtId="0" fontId="6" fillId="0" borderId="61" xfId="23" applyFont="1" applyFill="1" applyBorder="1" applyAlignment="1">
      <alignment/>
    </xf>
    <xf numFmtId="0" fontId="6" fillId="0" borderId="53" xfId="23" applyFont="1" applyFill="1" applyBorder="1" applyAlignment="1">
      <alignment/>
    </xf>
    <xf numFmtId="0" fontId="9" fillId="0" borderId="5" xfId="23" applyFont="1" applyFill="1" applyBorder="1" applyAlignment="1">
      <alignment horizontal="left"/>
    </xf>
    <xf numFmtId="0" fontId="9" fillId="0" borderId="2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9" fillId="0" borderId="32" xfId="23" applyFont="1" applyFill="1" applyBorder="1" applyAlignment="1">
      <alignment horizontal="center"/>
    </xf>
    <xf numFmtId="0" fontId="9" fillId="0" borderId="48" xfId="23" applyFont="1" applyFill="1" applyBorder="1" applyAlignment="1">
      <alignment/>
    </xf>
    <xf numFmtId="0" fontId="9" fillId="0" borderId="42" xfId="23" applyFont="1" applyFill="1" applyBorder="1" applyAlignment="1">
      <alignment/>
    </xf>
    <xf numFmtId="0" fontId="9" fillId="0" borderId="36" xfId="23" applyFont="1" applyFill="1" applyBorder="1" applyAlignment="1">
      <alignment horizontal="center"/>
    </xf>
    <xf numFmtId="0" fontId="9" fillId="0" borderId="46" xfId="23" applyFont="1" applyFill="1" applyBorder="1" applyAlignment="1">
      <alignment horizontal="center"/>
    </xf>
    <xf numFmtId="0" fontId="9" fillId="0" borderId="47" xfId="23" applyFont="1" applyFill="1" applyBorder="1" applyAlignment="1">
      <alignment/>
    </xf>
    <xf numFmtId="0" fontId="9" fillId="0" borderId="26" xfId="23" applyFont="1" applyFill="1" applyBorder="1" applyAlignment="1">
      <alignment horizontal="left"/>
    </xf>
    <xf numFmtId="0" fontId="6" fillId="0" borderId="57" xfId="23" applyFont="1" applyFill="1" applyBorder="1" applyAlignment="1">
      <alignment/>
    </xf>
    <xf numFmtId="0" fontId="9" fillId="0" borderId="27" xfId="23" applyFont="1" applyFill="1" applyBorder="1" applyAlignment="1">
      <alignment/>
    </xf>
    <xf numFmtId="0" fontId="9" fillId="0" borderId="51" xfId="23" applyFont="1" applyFill="1" applyBorder="1" applyAlignment="1">
      <alignment/>
    </xf>
    <xf numFmtId="0" fontId="9" fillId="0" borderId="55" xfId="23" applyFont="1" applyFill="1" applyBorder="1" applyAlignment="1">
      <alignment horizontal="center"/>
    </xf>
    <xf numFmtId="0" fontId="6" fillId="0" borderId="55" xfId="23" applyFont="1" applyFill="1" applyBorder="1" applyAlignment="1">
      <alignment horizontal="right"/>
    </xf>
    <xf numFmtId="0" fontId="9" fillId="0" borderId="56" xfId="23" applyFont="1" applyFill="1" applyBorder="1" applyAlignment="1">
      <alignment horizontal="center"/>
    </xf>
    <xf numFmtId="0" fontId="9" fillId="0" borderId="30" xfId="23" applyFont="1" applyFill="1" applyBorder="1" applyAlignment="1">
      <alignment horizontal="center"/>
    </xf>
    <xf numFmtId="0" fontId="9" fillId="0" borderId="22" xfId="23" applyFont="1" applyFill="1" applyBorder="1" applyAlignment="1">
      <alignment horizontal="center"/>
    </xf>
    <xf numFmtId="0" fontId="9" fillId="0" borderId="0" xfId="23" applyFont="1" applyBorder="1" applyAlignment="1">
      <alignment horizontal="left"/>
    </xf>
    <xf numFmtId="0" fontId="9" fillId="0" borderId="26" xfId="23" applyFont="1" applyBorder="1" applyAlignment="1">
      <alignment horizontal="left"/>
    </xf>
    <xf numFmtId="0" fontId="9" fillId="0" borderId="32" xfId="23" applyFont="1" applyFill="1" applyBorder="1" applyAlignment="1">
      <alignment/>
    </xf>
    <xf numFmtId="0" fontId="9" fillId="0" borderId="20" xfId="23" applyFont="1" applyFill="1" applyBorder="1" applyAlignment="1">
      <alignment/>
    </xf>
    <xf numFmtId="0" fontId="9" fillId="0" borderId="36" xfId="23" applyFont="1" applyFill="1" applyBorder="1" applyAlignment="1">
      <alignment/>
    </xf>
    <xf numFmtId="0" fontId="9" fillId="0" borderId="0" xfId="23" applyFont="1" applyFill="1" applyBorder="1" applyAlignment="1">
      <alignment/>
    </xf>
    <xf numFmtId="0" fontId="9" fillId="0" borderId="48" xfId="23" applyFont="1" applyFill="1" applyBorder="1" applyAlignment="1">
      <alignment/>
    </xf>
    <xf numFmtId="0" fontId="9" fillId="0" borderId="3" xfId="23" applyFont="1" applyFill="1" applyBorder="1" applyAlignment="1">
      <alignment horizontal="left"/>
    </xf>
    <xf numFmtId="0" fontId="6" fillId="0" borderId="2" xfId="23" applyFont="1" applyFill="1" applyBorder="1" applyAlignment="1">
      <alignment/>
    </xf>
    <xf numFmtId="0" fontId="9" fillId="0" borderId="42" xfId="23" applyFont="1" applyFill="1" applyBorder="1" applyAlignment="1">
      <alignment/>
    </xf>
    <xf numFmtId="0" fontId="9" fillId="0" borderId="6" xfId="23" applyFont="1" applyFill="1" applyBorder="1" applyAlignment="1">
      <alignment horizontal="left"/>
    </xf>
    <xf numFmtId="0" fontId="9" fillId="0" borderId="45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9" fillId="0" borderId="47" xfId="23" applyFont="1" applyFill="1" applyBorder="1" applyAlignment="1">
      <alignment/>
    </xf>
    <xf numFmtId="0" fontId="6" fillId="0" borderId="38" xfId="23" applyFont="1" applyFill="1" applyBorder="1" applyAlignment="1">
      <alignment/>
    </xf>
    <xf numFmtId="0" fontId="9" fillId="0" borderId="27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7" fillId="0" borderId="0" xfId="23" applyFont="1" applyFill="1" applyAlignment="1">
      <alignment horizontal="left"/>
    </xf>
    <xf numFmtId="0" fontId="9" fillId="0" borderId="44" xfId="23" applyFont="1" applyFill="1" applyBorder="1" applyAlignment="1">
      <alignment horizontal="center"/>
    </xf>
    <xf numFmtId="0" fontId="15" fillId="0" borderId="35" xfId="23" applyFont="1" applyFill="1" applyBorder="1" applyAlignment="1">
      <alignment horizontal="center"/>
    </xf>
    <xf numFmtId="0" fontId="6" fillId="0" borderId="38" xfId="23" applyFont="1" applyFill="1" applyBorder="1" applyAlignment="1">
      <alignment/>
    </xf>
    <xf numFmtId="0" fontId="9" fillId="0" borderId="48" xfId="23" applyFont="1" applyFill="1" applyBorder="1" applyAlignment="1">
      <alignment horizontal="center"/>
    </xf>
    <xf numFmtId="0" fontId="6" fillId="0" borderId="38" xfId="23" applyFont="1" applyBorder="1" applyAlignment="1">
      <alignment/>
    </xf>
    <xf numFmtId="0" fontId="6" fillId="0" borderId="42" xfId="23" applyFont="1" applyBorder="1" applyAlignment="1">
      <alignment horizontal="center"/>
    </xf>
    <xf numFmtId="0" fontId="6" fillId="0" borderId="45" xfId="23" applyFont="1" applyBorder="1" applyAlignment="1">
      <alignment horizontal="center"/>
    </xf>
    <xf numFmtId="0" fontId="9" fillId="0" borderId="32" xfId="23" applyFont="1" applyBorder="1" applyAlignment="1">
      <alignment horizontal="center"/>
    </xf>
    <xf numFmtId="0" fontId="9" fillId="0" borderId="36" xfId="23" applyFont="1" applyBorder="1" applyAlignment="1">
      <alignment horizontal="center"/>
    </xf>
    <xf numFmtId="0" fontId="9" fillId="0" borderId="44" xfId="23" applyFont="1" applyBorder="1" applyAlignment="1">
      <alignment horizontal="center"/>
    </xf>
    <xf numFmtId="0" fontId="9" fillId="0" borderId="46" xfId="23" applyFont="1" applyBorder="1" applyAlignment="1">
      <alignment horizontal="center"/>
    </xf>
    <xf numFmtId="0" fontId="9" fillId="0" borderId="29" xfId="23" applyFont="1" applyFill="1" applyBorder="1" applyAlignment="1">
      <alignment/>
    </xf>
    <xf numFmtId="0" fontId="9" fillId="0" borderId="54" xfId="23" applyFont="1" applyFill="1" applyBorder="1" applyAlignment="1">
      <alignment/>
    </xf>
    <xf numFmtId="0" fontId="9" fillId="0" borderId="17" xfId="23" applyFont="1" applyFill="1" applyBorder="1" applyAlignment="1">
      <alignment horizontal="left"/>
    </xf>
    <xf numFmtId="0" fontId="9" fillId="0" borderId="25" xfId="23" applyFont="1" applyFill="1" applyBorder="1" applyAlignment="1">
      <alignment/>
    </xf>
    <xf numFmtId="0" fontId="18" fillId="0" borderId="0" xfId="23" applyFont="1" applyFill="1" applyAlignment="1">
      <alignment/>
    </xf>
    <xf numFmtId="0" fontId="19" fillId="0" borderId="0" xfId="23" applyFont="1" applyFill="1" applyAlignment="1">
      <alignment/>
    </xf>
    <xf numFmtId="0" fontId="18" fillId="0" borderId="20" xfId="23" applyFont="1" applyFill="1" applyBorder="1" applyAlignment="1">
      <alignment/>
    </xf>
    <xf numFmtId="0" fontId="19" fillId="0" borderId="20" xfId="23" applyFont="1" applyFill="1" applyBorder="1" applyAlignment="1">
      <alignment/>
    </xf>
    <xf numFmtId="0" fontId="19" fillId="0" borderId="0" xfId="23" applyFont="1" applyFill="1" applyAlignment="1">
      <alignment horizontal="right"/>
    </xf>
    <xf numFmtId="0" fontId="9" fillId="0" borderId="0" xfId="23" applyFont="1" applyFill="1" applyBorder="1" applyAlignment="1">
      <alignment horizontal="right"/>
    </xf>
    <xf numFmtId="0" fontId="19" fillId="0" borderId="0" xfId="23" applyFont="1" applyFill="1" applyBorder="1" applyAlignment="1">
      <alignment horizontal="right"/>
    </xf>
    <xf numFmtId="0" fontId="9" fillId="0" borderId="0" xfId="23" applyFont="1" applyFill="1" applyAlignment="1">
      <alignment horizontal="center"/>
    </xf>
    <xf numFmtId="0" fontId="9" fillId="0" borderId="3" xfId="23" applyFont="1" applyFill="1" applyBorder="1" applyAlignment="1">
      <alignment/>
    </xf>
    <xf numFmtId="0" fontId="0" fillId="0" borderId="62" xfId="0" applyBorder="1" applyAlignment="1">
      <alignment vertical="center"/>
    </xf>
    <xf numFmtId="0" fontId="9" fillId="0" borderId="0" xfId="23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23" applyFont="1" applyFill="1" applyAlignment="1">
      <alignment/>
    </xf>
    <xf numFmtId="0" fontId="11" fillId="0" borderId="0" xfId="23" applyFont="1" applyFill="1" applyAlignment="1">
      <alignment/>
    </xf>
    <xf numFmtId="0" fontId="20" fillId="0" borderId="0" xfId="23" applyFont="1" applyFill="1" applyAlignment="1">
      <alignment/>
    </xf>
    <xf numFmtId="14" fontId="6" fillId="0" borderId="0" xfId="23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23" applyFont="1" applyFill="1" applyBorder="1" applyAlignment="1">
      <alignment/>
    </xf>
    <xf numFmtId="0" fontId="7" fillId="0" borderId="11" xfId="23" applyFont="1" applyFill="1" applyBorder="1" applyAlignment="1">
      <alignment/>
    </xf>
    <xf numFmtId="0" fontId="6" fillId="0" borderId="37" xfId="23" applyFont="1" applyFill="1" applyBorder="1" applyAlignment="1">
      <alignment horizontal="center"/>
    </xf>
    <xf numFmtId="0" fontId="7" fillId="0" borderId="24" xfId="23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35" xfId="23" applyFont="1" applyFill="1" applyBorder="1" applyAlignment="1">
      <alignment horizontal="center"/>
    </xf>
    <xf numFmtId="0" fontId="6" fillId="0" borderId="3" xfId="23" applyFont="1" applyFill="1" applyBorder="1" applyAlignment="1">
      <alignment horizontal="left"/>
    </xf>
    <xf numFmtId="0" fontId="19" fillId="0" borderId="9" xfId="23" applyFont="1" applyFill="1" applyBorder="1" applyAlignment="1">
      <alignment horizontal="right"/>
    </xf>
    <xf numFmtId="0" fontId="19" fillId="0" borderId="57" xfId="23" applyFont="1" applyFill="1" applyBorder="1" applyAlignment="1">
      <alignment horizontal="right"/>
    </xf>
    <xf numFmtId="0" fontId="7" fillId="0" borderId="14" xfId="23" applyNumberFormat="1" applyFont="1" applyFill="1" applyBorder="1" applyAlignment="1">
      <alignment horizontal="center"/>
    </xf>
    <xf numFmtId="0" fontId="7" fillId="0" borderId="5" xfId="23" applyNumberFormat="1" applyFont="1" applyFill="1" applyBorder="1" applyAlignment="1">
      <alignment horizontal="center"/>
    </xf>
    <xf numFmtId="0" fontId="7" fillId="0" borderId="5" xfId="23" applyNumberFormat="1" applyFont="1" applyFill="1" applyBorder="1" applyAlignment="1">
      <alignment/>
    </xf>
    <xf numFmtId="0" fontId="7" fillId="0" borderId="63" xfId="23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6" fillId="0" borderId="7" xfId="23" applyFont="1" applyFill="1" applyBorder="1" applyAlignment="1">
      <alignment horizontal="center"/>
    </xf>
    <xf numFmtId="0" fontId="6" fillId="0" borderId="61" xfId="23" applyFont="1" applyFill="1" applyBorder="1" applyAlignment="1">
      <alignment horizontal="center"/>
    </xf>
    <xf numFmtId="0" fontId="6" fillId="0" borderId="53" xfId="23" applyFont="1" applyFill="1" applyBorder="1" applyAlignment="1">
      <alignment horizontal="center"/>
    </xf>
    <xf numFmtId="0" fontId="7" fillId="0" borderId="43" xfId="23" applyFont="1" applyFill="1" applyBorder="1" applyAlignment="1">
      <alignment/>
    </xf>
    <xf numFmtId="0" fontId="7" fillId="0" borderId="14" xfId="23" applyFont="1" applyFill="1" applyBorder="1" applyAlignment="1">
      <alignment/>
    </xf>
    <xf numFmtId="0" fontId="7" fillId="0" borderId="14" xfId="23" applyFont="1" applyFill="1" applyBorder="1" applyAlignment="1">
      <alignment horizontal="left"/>
    </xf>
    <xf numFmtId="0" fontId="7" fillId="0" borderId="24" xfId="23" applyFont="1" applyFill="1" applyBorder="1" applyAlignment="1">
      <alignment horizontal="left"/>
    </xf>
    <xf numFmtId="0" fontId="6" fillId="0" borderId="0" xfId="23" applyFont="1" applyFill="1" applyAlignment="1">
      <alignment horizontal="right"/>
    </xf>
    <xf numFmtId="0" fontId="6" fillId="0" borderId="5" xfId="23" applyFont="1" applyFill="1" applyBorder="1" applyAlignment="1">
      <alignment horizontal="right"/>
    </xf>
    <xf numFmtId="0" fontId="6" fillId="0" borderId="50" xfId="23" applyFont="1" applyFill="1" applyBorder="1" applyAlignment="1">
      <alignment horizontal="center"/>
    </xf>
    <xf numFmtId="0" fontId="7" fillId="0" borderId="52" xfId="23" applyFont="1" applyFill="1" applyBorder="1" applyAlignment="1">
      <alignment/>
    </xf>
    <xf numFmtId="0" fontId="6" fillId="0" borderId="0" xfId="23" applyFont="1" applyFill="1" applyBorder="1" applyAlignment="1">
      <alignment horizontal="right"/>
    </xf>
    <xf numFmtId="0" fontId="6" fillId="0" borderId="57" xfId="23" applyFont="1" applyFill="1" applyBorder="1" applyAlignment="1">
      <alignment horizontal="right"/>
    </xf>
    <xf numFmtId="0" fontId="9" fillId="0" borderId="11" xfId="23" applyFont="1" applyFill="1" applyBorder="1" applyAlignment="1">
      <alignment horizontal="left"/>
    </xf>
    <xf numFmtId="0" fontId="9" fillId="0" borderId="0" xfId="23" applyFont="1" applyFill="1" applyAlignment="1">
      <alignment horizontal="center"/>
    </xf>
    <xf numFmtId="0" fontId="11" fillId="0" borderId="0" xfId="23" applyFont="1" applyFill="1" applyAlignment="1">
      <alignment horizontal="center"/>
    </xf>
    <xf numFmtId="0" fontId="14" fillId="0" borderId="0" xfId="23" applyFont="1" applyFill="1" applyAlignment="1">
      <alignment/>
    </xf>
    <xf numFmtId="0" fontId="7" fillId="0" borderId="5" xfId="23" applyFont="1" applyFill="1" applyBorder="1" applyAlignment="1">
      <alignment horizontal="left"/>
    </xf>
    <xf numFmtId="0" fontId="9" fillId="0" borderId="5" xfId="23" applyFont="1" applyFill="1" applyBorder="1" applyAlignment="1">
      <alignment horizontal="right"/>
    </xf>
    <xf numFmtId="0" fontId="6" fillId="0" borderId="5" xfId="23" applyFont="1" applyFill="1" applyBorder="1" applyAlignment="1">
      <alignment horizontal="left"/>
    </xf>
    <xf numFmtId="0" fontId="7" fillId="0" borderId="5" xfId="23" applyFont="1" applyFill="1" applyBorder="1" applyAlignment="1">
      <alignment horizontal="left"/>
    </xf>
    <xf numFmtId="0" fontId="9" fillId="0" borderId="20" xfId="23" applyFont="1" applyFill="1" applyBorder="1" applyAlignment="1">
      <alignment horizontal="left"/>
    </xf>
    <xf numFmtId="0" fontId="9" fillId="0" borderId="21" xfId="23" applyFont="1" applyFill="1" applyBorder="1" applyAlignment="1">
      <alignment horizontal="right"/>
    </xf>
    <xf numFmtId="0" fontId="7" fillId="0" borderId="46" xfId="23" applyFont="1" applyFill="1" applyBorder="1" applyAlignment="1">
      <alignment/>
    </xf>
    <xf numFmtId="0" fontId="7" fillId="0" borderId="47" xfId="23" applyFont="1" applyFill="1" applyBorder="1" applyAlignment="1">
      <alignment/>
    </xf>
    <xf numFmtId="0" fontId="7" fillId="0" borderId="36" xfId="23" applyFont="1" applyFill="1" applyBorder="1" applyAlignment="1">
      <alignment/>
    </xf>
    <xf numFmtId="0" fontId="7" fillId="0" borderId="0" xfId="23" applyFont="1" applyFill="1" applyBorder="1" applyAlignment="1">
      <alignment horizontal="left"/>
    </xf>
    <xf numFmtId="0" fontId="7" fillId="0" borderId="47" xfId="23" applyFont="1" applyFill="1" applyBorder="1" applyAlignment="1">
      <alignment horizontal="left"/>
    </xf>
    <xf numFmtId="0" fontId="9" fillId="0" borderId="45" xfId="23" applyFont="1" applyFill="1" applyBorder="1" applyAlignment="1">
      <alignment horizontal="right"/>
    </xf>
    <xf numFmtId="0" fontId="6" fillId="0" borderId="36" xfId="23" applyFont="1" applyFill="1" applyBorder="1" applyAlignment="1">
      <alignment horizontal="center"/>
    </xf>
    <xf numFmtId="14" fontId="6" fillId="0" borderId="0" xfId="23" applyNumberFormat="1" applyFont="1" applyFill="1" applyBorder="1" applyAlignment="1">
      <alignment horizontal="center"/>
    </xf>
    <xf numFmtId="0" fontId="6" fillId="0" borderId="46" xfId="23" applyFont="1" applyFill="1" applyBorder="1" applyAlignment="1">
      <alignment/>
    </xf>
    <xf numFmtId="0" fontId="8" fillId="0" borderId="0" xfId="23" applyFont="1" applyFill="1" applyBorder="1" applyAlignment="1">
      <alignment/>
    </xf>
    <xf numFmtId="0" fontId="9" fillId="0" borderId="36" xfId="23" applyFont="1" applyFill="1" applyBorder="1" applyAlignment="1">
      <alignment horizontal="right"/>
    </xf>
    <xf numFmtId="0" fontId="6" fillId="0" borderId="48" xfId="23" applyFont="1" applyFill="1" applyBorder="1" applyAlignment="1">
      <alignment horizontal="left"/>
    </xf>
    <xf numFmtId="0" fontId="8" fillId="0" borderId="37" xfId="23" applyFont="1" applyFill="1" applyBorder="1" applyAlignment="1">
      <alignment/>
    </xf>
    <xf numFmtId="0" fontId="8" fillId="0" borderId="26" xfId="23" applyFont="1" applyFill="1" applyBorder="1" applyAlignment="1">
      <alignment/>
    </xf>
    <xf numFmtId="0" fontId="19" fillId="0" borderId="36" xfId="23" applyFont="1" applyFill="1" applyBorder="1" applyAlignment="1">
      <alignment horizontal="left"/>
    </xf>
    <xf numFmtId="0" fontId="6" fillId="0" borderId="36" xfId="23" applyFont="1" applyFill="1" applyBorder="1" applyAlignment="1">
      <alignment/>
    </xf>
    <xf numFmtId="0" fontId="18" fillId="0" borderId="36" xfId="23" applyFont="1" applyFill="1" applyBorder="1" applyAlignment="1">
      <alignment/>
    </xf>
    <xf numFmtId="0" fontId="7" fillId="0" borderId="44" xfId="23" applyFont="1" applyFill="1" applyBorder="1" applyAlignment="1">
      <alignment/>
    </xf>
    <xf numFmtId="0" fontId="7" fillId="0" borderId="36" xfId="23" applyFont="1" applyFill="1" applyBorder="1" applyAlignment="1">
      <alignment/>
    </xf>
    <xf numFmtId="0" fontId="9" fillId="0" borderId="36" xfId="23" applyFont="1" applyFill="1" applyBorder="1" applyAlignment="1">
      <alignment horizontal="left"/>
    </xf>
    <xf numFmtId="0" fontId="16" fillId="0" borderId="0" xfId="23" applyFont="1" applyFill="1" applyAlignment="1">
      <alignment horizontal="right"/>
    </xf>
    <xf numFmtId="0" fontId="18" fillId="0" borderId="46" xfId="23" applyFont="1" applyFill="1" applyBorder="1" applyAlignment="1">
      <alignment/>
    </xf>
    <xf numFmtId="0" fontId="19" fillId="0" borderId="5" xfId="23" applyFont="1" applyFill="1" applyBorder="1" applyAlignment="1">
      <alignment horizontal="center"/>
    </xf>
    <xf numFmtId="0" fontId="9" fillId="0" borderId="45" xfId="23" applyFont="1" applyFill="1" applyBorder="1" applyAlignment="1">
      <alignment/>
    </xf>
    <xf numFmtId="0" fontId="9" fillId="0" borderId="7" xfId="23" applyFont="1" applyFill="1" applyBorder="1" applyAlignment="1">
      <alignment horizontal="center"/>
    </xf>
    <xf numFmtId="0" fontId="9" fillId="0" borderId="11" xfId="23" applyFont="1" applyFill="1" applyBorder="1" applyAlignment="1">
      <alignment/>
    </xf>
    <xf numFmtId="0" fontId="9" fillId="0" borderId="12" xfId="23" applyFont="1" applyFill="1" applyBorder="1" applyAlignment="1">
      <alignment/>
    </xf>
    <xf numFmtId="0" fontId="15" fillId="0" borderId="10" xfId="23" applyFont="1" applyFill="1" applyBorder="1" applyAlignment="1">
      <alignment/>
    </xf>
    <xf numFmtId="0" fontId="15" fillId="0" borderId="13" xfId="23" applyFont="1" applyFill="1" applyBorder="1" applyAlignment="1">
      <alignment/>
    </xf>
    <xf numFmtId="0" fontId="9" fillId="0" borderId="15" xfId="23" applyFont="1" applyFill="1" applyBorder="1" applyAlignment="1">
      <alignment/>
    </xf>
    <xf numFmtId="0" fontId="7" fillId="0" borderId="8" xfId="23" applyFont="1" applyFill="1" applyBorder="1" applyAlignment="1">
      <alignment horizontal="left"/>
    </xf>
    <xf numFmtId="0" fontId="7" fillId="0" borderId="9" xfId="23" applyFont="1" applyFill="1" applyBorder="1" applyAlignment="1">
      <alignment horizontal="left"/>
    </xf>
    <xf numFmtId="0" fontId="7" fillId="0" borderId="2" xfId="23" applyFont="1" applyFill="1" applyBorder="1" applyAlignment="1">
      <alignment horizontal="center"/>
    </xf>
    <xf numFmtId="0" fontId="7" fillId="0" borderId="9" xfId="23" applyFont="1" applyFill="1" applyBorder="1" applyAlignment="1">
      <alignment/>
    </xf>
    <xf numFmtId="0" fontId="7" fillId="0" borderId="11" xfId="23" applyFont="1" applyFill="1" applyBorder="1" applyAlignment="1">
      <alignment horizontal="left"/>
    </xf>
    <xf numFmtId="0" fontId="7" fillId="0" borderId="12" xfId="23" applyFont="1" applyFill="1" applyBorder="1" applyAlignment="1">
      <alignment/>
    </xf>
    <xf numFmtId="0" fontId="7" fillId="0" borderId="13" xfId="23" applyFont="1" applyFill="1" applyBorder="1" applyAlignment="1">
      <alignment/>
    </xf>
    <xf numFmtId="0" fontId="7" fillId="0" borderId="15" xfId="23" applyFont="1" applyFill="1" applyBorder="1" applyAlignment="1">
      <alignment/>
    </xf>
    <xf numFmtId="0" fontId="14" fillId="0" borderId="10" xfId="23" applyFont="1" applyFill="1" applyBorder="1" applyAlignment="1">
      <alignment/>
    </xf>
    <xf numFmtId="0" fontId="14" fillId="0" borderId="13" xfId="23" applyFont="1" applyFill="1" applyBorder="1" applyAlignment="1">
      <alignment/>
    </xf>
    <xf numFmtId="0" fontId="7" fillId="0" borderId="10" xfId="23" applyFont="1" applyFill="1" applyBorder="1" applyAlignment="1">
      <alignment horizontal="left"/>
    </xf>
    <xf numFmtId="0" fontId="7" fillId="0" borderId="13" xfId="23" applyFont="1" applyFill="1" applyBorder="1" applyAlignment="1">
      <alignment horizontal="left"/>
    </xf>
    <xf numFmtId="0" fontId="6" fillId="0" borderId="64" xfId="23" applyFont="1" applyFill="1" applyBorder="1" applyAlignment="1">
      <alignment/>
    </xf>
    <xf numFmtId="0" fontId="6" fillId="0" borderId="46" xfId="23" applyFont="1" applyFill="1" applyBorder="1" applyAlignment="1">
      <alignment horizontal="center"/>
    </xf>
    <xf numFmtId="0" fontId="6" fillId="0" borderId="65" xfId="23" applyFont="1" applyFill="1" applyBorder="1" applyAlignment="1">
      <alignment horizontal="center"/>
    </xf>
    <xf numFmtId="0" fontId="9" fillId="0" borderId="52" xfId="23" applyFont="1" applyFill="1" applyBorder="1" applyAlignment="1">
      <alignment horizontal="left"/>
    </xf>
    <xf numFmtId="0" fontId="9" fillId="0" borderId="57" xfId="23" applyFont="1" applyFill="1" applyBorder="1" applyAlignment="1">
      <alignment/>
    </xf>
    <xf numFmtId="0" fontId="11" fillId="0" borderId="66" xfId="23" applyFont="1" applyFill="1" applyBorder="1" applyAlignment="1">
      <alignment horizontal="center"/>
    </xf>
    <xf numFmtId="0" fontId="12" fillId="0" borderId="52" xfId="23" applyFont="1" applyFill="1" applyBorder="1" applyAlignment="1">
      <alignment/>
    </xf>
    <xf numFmtId="0" fontId="12" fillId="0" borderId="57" xfId="23" applyFont="1" applyFill="1" applyBorder="1" applyAlignment="1">
      <alignment/>
    </xf>
    <xf numFmtId="0" fontId="8" fillId="0" borderId="53" xfId="23" applyFont="1" applyFill="1" applyBorder="1" applyAlignment="1">
      <alignment horizontal="center"/>
    </xf>
    <xf numFmtId="0" fontId="18" fillId="0" borderId="67" xfId="23" applyFont="1" applyFill="1" applyBorder="1" applyAlignment="1">
      <alignment horizontal="center"/>
    </xf>
    <xf numFmtId="0" fontId="18" fillId="0" borderId="33" xfId="23" applyFont="1" applyFill="1" applyBorder="1" applyAlignment="1">
      <alignment horizontal="center"/>
    </xf>
    <xf numFmtId="0" fontId="18" fillId="0" borderId="4" xfId="23" applyFont="1" applyFill="1" applyBorder="1" applyAlignment="1">
      <alignment horizontal="center"/>
    </xf>
    <xf numFmtId="0" fontId="18" fillId="0" borderId="38" xfId="23" applyFont="1" applyFill="1" applyBorder="1" applyAlignment="1">
      <alignment horizontal="center"/>
    </xf>
    <xf numFmtId="0" fontId="18" fillId="0" borderId="34" xfId="23" applyFont="1" applyFill="1" applyBorder="1" applyAlignment="1">
      <alignment horizontal="center"/>
    </xf>
    <xf numFmtId="0" fontId="18" fillId="0" borderId="50" xfId="23" applyFont="1" applyFill="1" applyBorder="1" applyAlignment="1">
      <alignment horizontal="center"/>
    </xf>
    <xf numFmtId="0" fontId="9" fillId="0" borderId="62" xfId="23" applyFont="1" applyFill="1" applyBorder="1" applyAlignment="1">
      <alignment horizontal="center"/>
    </xf>
    <xf numFmtId="0" fontId="6" fillId="0" borderId="68" xfId="23" applyFont="1" applyFill="1" applyBorder="1" applyAlignment="1">
      <alignment horizontal="center"/>
    </xf>
    <xf numFmtId="0" fontId="7" fillId="0" borderId="59" xfId="23" applyFont="1" applyFill="1" applyBorder="1" applyAlignment="1">
      <alignment horizontal="center"/>
    </xf>
    <xf numFmtId="0" fontId="22" fillId="0" borderId="0" xfId="23" applyFont="1" applyFill="1" applyAlignment="1">
      <alignment/>
    </xf>
    <xf numFmtId="0" fontId="16" fillId="0" borderId="20" xfId="23" applyFont="1" applyFill="1" applyBorder="1" applyAlignment="1">
      <alignment horizontal="right"/>
    </xf>
    <xf numFmtId="0" fontId="9" fillId="0" borderId="52" xfId="23" applyFont="1" applyFill="1" applyBorder="1" applyAlignment="1">
      <alignment/>
    </xf>
    <xf numFmtId="0" fontId="7" fillId="0" borderId="10" xfId="23" applyFont="1" applyFill="1" applyBorder="1" applyAlignment="1">
      <alignment horizontal="left"/>
    </xf>
    <xf numFmtId="0" fontId="7" fillId="0" borderId="13" xfId="23" applyFont="1" applyFill="1" applyBorder="1" applyAlignment="1">
      <alignment horizontal="left"/>
    </xf>
    <xf numFmtId="0" fontId="8" fillId="0" borderId="50" xfId="23" applyFont="1" applyFill="1" applyBorder="1" applyAlignment="1">
      <alignment horizontal="center"/>
    </xf>
    <xf numFmtId="49" fontId="9" fillId="0" borderId="10" xfId="23" applyNumberFormat="1" applyFont="1" applyFill="1" applyBorder="1" applyAlignment="1">
      <alignment/>
    </xf>
    <xf numFmtId="2" fontId="7" fillId="0" borderId="0" xfId="23" applyNumberFormat="1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8" xfId="23" applyFont="1" applyFill="1" applyBorder="1" applyAlignment="1" applyProtection="1">
      <alignment/>
      <protection locked="0"/>
    </xf>
    <xf numFmtId="0" fontId="6" fillId="0" borderId="3" xfId="23" applyFont="1" applyFill="1" applyBorder="1" applyAlignment="1" applyProtection="1">
      <alignment/>
      <protection locked="0"/>
    </xf>
    <xf numFmtId="0" fontId="6" fillId="0" borderId="9" xfId="23" applyFont="1" applyFill="1" applyBorder="1" applyAlignment="1" applyProtection="1">
      <alignment/>
      <protection locked="0"/>
    </xf>
    <xf numFmtId="0" fontId="6" fillId="0" borderId="17" xfId="23" applyFont="1" applyFill="1" applyBorder="1" applyAlignment="1" applyProtection="1">
      <alignment/>
      <protection locked="0"/>
    </xf>
    <xf numFmtId="0" fontId="6" fillId="0" borderId="23" xfId="23" applyFont="1" applyFill="1" applyBorder="1" applyAlignment="1" applyProtection="1">
      <alignment/>
      <protection locked="0"/>
    </xf>
    <xf numFmtId="0" fontId="6" fillId="0" borderId="19" xfId="23" applyFont="1" applyFill="1" applyBorder="1" applyAlignment="1" applyProtection="1">
      <alignment/>
      <protection locked="0"/>
    </xf>
    <xf numFmtId="0" fontId="6" fillId="0" borderId="25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6" fillId="0" borderId="27" xfId="23" applyFont="1" applyFill="1" applyBorder="1" applyAlignment="1" applyProtection="1">
      <alignment/>
      <protection locked="0"/>
    </xf>
    <xf numFmtId="0" fontId="6" fillId="0" borderId="23" xfId="23" applyFont="1" applyFill="1" applyBorder="1" applyAlignment="1" applyProtection="1">
      <alignment horizontal="left"/>
      <protection locked="0"/>
    </xf>
    <xf numFmtId="0" fontId="6" fillId="0" borderId="28" xfId="23" applyFont="1" applyFill="1" applyBorder="1" applyAlignment="1" applyProtection="1">
      <alignment/>
      <protection locked="0"/>
    </xf>
    <xf numFmtId="0" fontId="6" fillId="0" borderId="29" xfId="23" applyFont="1" applyFill="1" applyBorder="1" applyAlignment="1" applyProtection="1">
      <alignment/>
      <protection locked="0"/>
    </xf>
    <xf numFmtId="0" fontId="6" fillId="0" borderId="69" xfId="23" applyFont="1" applyFill="1" applyBorder="1" applyAlignment="1" applyProtection="1">
      <alignment/>
      <protection locked="0"/>
    </xf>
    <xf numFmtId="0" fontId="0" fillId="0" borderId="69" xfId="23" applyFont="1" applyFill="1" applyBorder="1" applyAlignment="1" applyProtection="1">
      <alignment/>
      <protection locked="0"/>
    </xf>
    <xf numFmtId="0" fontId="6" fillId="0" borderId="70" xfId="23" applyFont="1" applyFill="1" applyBorder="1" applyAlignment="1" applyProtection="1">
      <alignment/>
      <protection locked="0"/>
    </xf>
    <xf numFmtId="0" fontId="6" fillId="0" borderId="18" xfId="23" applyFont="1" applyFill="1" applyBorder="1" applyAlignment="1" applyProtection="1">
      <alignment horizontal="right"/>
      <protection locked="0"/>
    </xf>
    <xf numFmtId="0" fontId="6" fillId="0" borderId="24" xfId="23" applyFont="1" applyFill="1" applyBorder="1" applyAlignment="1" applyProtection="1">
      <alignment/>
      <protection locked="0"/>
    </xf>
    <xf numFmtId="0" fontId="6" fillId="0" borderId="2" xfId="23" applyFont="1" applyFill="1" applyBorder="1" applyAlignment="1" applyProtection="1">
      <alignment horizontal="center"/>
      <protection locked="0"/>
    </xf>
    <xf numFmtId="0" fontId="6" fillId="0" borderId="51" xfId="23" applyFont="1" applyFill="1" applyBorder="1" applyAlignment="1" applyProtection="1">
      <alignment horizontal="center"/>
      <protection locked="0"/>
    </xf>
    <xf numFmtId="0" fontId="6" fillId="0" borderId="3" xfId="23" applyFont="1" applyFill="1" applyBorder="1" applyAlignment="1" applyProtection="1">
      <alignment horizontal="center"/>
      <protection locked="0"/>
    </xf>
    <xf numFmtId="14" fontId="9" fillId="0" borderId="5" xfId="23" applyNumberFormat="1" applyFont="1" applyFill="1" applyBorder="1" applyAlignment="1" applyProtection="1">
      <alignment horizontal="center"/>
      <protection locked="0"/>
    </xf>
    <xf numFmtId="14" fontId="9" fillId="0" borderId="15" xfId="23" applyNumberFormat="1" applyFont="1" applyFill="1" applyBorder="1" applyAlignment="1" applyProtection="1">
      <alignment horizontal="center"/>
      <protection locked="0"/>
    </xf>
    <xf numFmtId="14" fontId="9" fillId="0" borderId="47" xfId="23" applyNumberFormat="1" applyFont="1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 applyProtection="1">
      <alignment/>
      <protection locked="0"/>
    </xf>
    <xf numFmtId="0" fontId="6" fillId="0" borderId="42" xfId="23" applyFont="1" applyFill="1" applyBorder="1" applyAlignment="1" applyProtection="1">
      <alignment horizontal="center"/>
      <protection locked="0"/>
    </xf>
    <xf numFmtId="0" fontId="6" fillId="0" borderId="55" xfId="23" applyFont="1" applyFill="1" applyBorder="1" applyAlignment="1" applyProtection="1">
      <alignment horizontal="center"/>
      <protection locked="0"/>
    </xf>
    <xf numFmtId="0" fontId="6" fillId="0" borderId="29" xfId="23" applyFont="1" applyFill="1" applyBorder="1" applyAlignment="1" applyProtection="1">
      <alignment horizontal="center"/>
      <protection locked="0"/>
    </xf>
    <xf numFmtId="0" fontId="6" fillId="0" borderId="10" xfId="23" applyFont="1" applyFill="1" applyBorder="1" applyAlignment="1" applyProtection="1">
      <alignment/>
      <protection locked="0"/>
    </xf>
    <xf numFmtId="0" fontId="6" fillId="0" borderId="55" xfId="23" applyFont="1" applyFill="1" applyBorder="1" applyAlignment="1" applyProtection="1">
      <alignment/>
      <protection locked="0"/>
    </xf>
    <xf numFmtId="0" fontId="9" fillId="0" borderId="34" xfId="23" applyFont="1" applyFill="1" applyBorder="1" applyAlignment="1" applyProtection="1">
      <alignment/>
      <protection locked="0"/>
    </xf>
    <xf numFmtId="0" fontId="9" fillId="0" borderId="53" xfId="23" applyFont="1" applyFill="1" applyBorder="1" applyAlignment="1" applyProtection="1">
      <alignment/>
      <protection locked="0"/>
    </xf>
    <xf numFmtId="0" fontId="6" fillId="0" borderId="2" xfId="23" applyFont="1" applyFill="1" applyBorder="1" applyAlignment="1" applyProtection="1">
      <alignment/>
      <protection locked="0"/>
    </xf>
    <xf numFmtId="0" fontId="9" fillId="0" borderId="51" xfId="23" applyFont="1" applyFill="1" applyBorder="1" applyAlignment="1" applyProtection="1">
      <alignment/>
      <protection locked="0"/>
    </xf>
    <xf numFmtId="0" fontId="6" fillId="0" borderId="62" xfId="23" applyFont="1" applyFill="1" applyBorder="1" applyAlignment="1" applyProtection="1">
      <alignment vertical="center"/>
      <protection locked="0"/>
    </xf>
    <xf numFmtId="0" fontId="6" fillId="0" borderId="2" xfId="23" applyFont="1" applyFill="1" applyBorder="1" applyAlignment="1" applyProtection="1">
      <alignment/>
      <protection locked="0"/>
    </xf>
    <xf numFmtId="0" fontId="6" fillId="0" borderId="71" xfId="23" applyFont="1" applyFill="1" applyBorder="1" applyAlignment="1" applyProtection="1">
      <alignment/>
      <protection locked="0"/>
    </xf>
    <xf numFmtId="0" fontId="6" fillId="0" borderId="30" xfId="23" applyFont="1" applyFill="1" applyBorder="1" applyAlignment="1" applyProtection="1">
      <alignment horizontal="center"/>
      <protection locked="0"/>
    </xf>
    <xf numFmtId="0" fontId="7" fillId="0" borderId="0" xfId="23" applyFont="1" applyFill="1" applyAlignment="1" applyProtection="1">
      <alignment horizontal="left"/>
      <protection locked="0"/>
    </xf>
    <xf numFmtId="14" fontId="6" fillId="0" borderId="5" xfId="23" applyNumberFormat="1" applyFont="1" applyFill="1" applyBorder="1" applyAlignment="1" applyProtection="1">
      <alignment horizontal="center"/>
      <protection locked="0"/>
    </xf>
    <xf numFmtId="0" fontId="7" fillId="0" borderId="15" xfId="23" applyFont="1" applyFill="1" applyBorder="1" applyAlignment="1" applyProtection="1">
      <alignment horizontal="center"/>
      <protection locked="0"/>
    </xf>
    <xf numFmtId="0" fontId="6" fillId="0" borderId="13" xfId="23" applyFont="1" applyFill="1" applyBorder="1" applyAlignment="1" applyProtection="1">
      <alignment/>
      <protection locked="0"/>
    </xf>
    <xf numFmtId="0" fontId="7" fillId="0" borderId="13" xfId="23" applyFont="1" applyFill="1" applyBorder="1" applyAlignment="1" applyProtection="1">
      <alignment horizontal="center"/>
      <protection locked="0"/>
    </xf>
    <xf numFmtId="0" fontId="6" fillId="0" borderId="15" xfId="23" applyFont="1" applyFill="1" applyBorder="1" applyAlignment="1" applyProtection="1">
      <alignment/>
      <protection locked="0"/>
    </xf>
    <xf numFmtId="0" fontId="6" fillId="0" borderId="57" xfId="23" applyFont="1" applyFill="1" applyBorder="1" applyAlignment="1" applyProtection="1">
      <alignment/>
      <protection locked="0"/>
    </xf>
    <xf numFmtId="16" fontId="6" fillId="0" borderId="0" xfId="23" applyNumberFormat="1" applyFont="1" applyFill="1" applyAlignment="1">
      <alignment horizontal="center"/>
    </xf>
    <xf numFmtId="16" fontId="0" fillId="0" borderId="65" xfId="19" applyNumberFormat="1" applyFont="1" applyFill="1" applyBorder="1" applyAlignment="1">
      <alignment horizontal="center"/>
    </xf>
    <xf numFmtId="0" fontId="6" fillId="0" borderId="51" xfId="23" applyFont="1" applyFill="1" applyBorder="1" applyAlignment="1">
      <alignment horizontal="center"/>
    </xf>
    <xf numFmtId="16" fontId="6" fillId="0" borderId="65" xfId="2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6" fillId="0" borderId="72" xfId="23" applyNumberFormat="1" applyFont="1" applyFill="1" applyBorder="1" applyAlignment="1">
      <alignment horizontal="center"/>
    </xf>
    <xf numFmtId="0" fontId="0" fillId="0" borderId="73" xfId="23" applyFont="1" applyFill="1" applyBorder="1" applyAlignment="1">
      <alignment/>
    </xf>
    <xf numFmtId="0" fontId="7" fillId="0" borderId="7" xfId="23" applyFont="1" applyFill="1" applyBorder="1" applyAlignment="1">
      <alignment horizontal="center"/>
    </xf>
    <xf numFmtId="0" fontId="7" fillId="0" borderId="61" xfId="23" applyFont="1" applyFill="1" applyBorder="1" applyAlignment="1">
      <alignment horizontal="center"/>
    </xf>
    <xf numFmtId="0" fontId="7" fillId="0" borderId="64" xfId="23" applyFont="1" applyFill="1" applyBorder="1" applyAlignment="1">
      <alignment horizontal="center"/>
    </xf>
    <xf numFmtId="0" fontId="7" fillId="0" borderId="33" xfId="23" applyFont="1" applyFill="1" applyBorder="1" applyAlignment="1">
      <alignment horizontal="center"/>
    </xf>
    <xf numFmtId="0" fontId="7" fillId="0" borderId="34" xfId="23" applyFont="1" applyFill="1" applyBorder="1" applyAlignment="1">
      <alignment horizontal="center"/>
    </xf>
    <xf numFmtId="0" fontId="6" fillId="0" borderId="66" xfId="23" applyFont="1" applyFill="1" applyBorder="1" applyAlignment="1">
      <alignment/>
    </xf>
    <xf numFmtId="0" fontId="7" fillId="0" borderId="38" xfId="23" applyFont="1" applyFill="1" applyBorder="1" applyAlignment="1">
      <alignment horizontal="center"/>
    </xf>
    <xf numFmtId="0" fontId="7" fillId="0" borderId="53" xfId="23" applyFont="1" applyFill="1" applyBorder="1" applyAlignment="1">
      <alignment horizontal="center"/>
    </xf>
    <xf numFmtId="0" fontId="23" fillId="0" borderId="0" xfId="23" applyFont="1" applyFill="1" applyAlignment="1">
      <alignment/>
    </xf>
    <xf numFmtId="0" fontId="9" fillId="0" borderId="46" xfId="23" applyFont="1" applyFill="1" applyBorder="1" applyAlignment="1">
      <alignment horizontal="left"/>
    </xf>
    <xf numFmtId="0" fontId="16" fillId="0" borderId="0" xfId="23" applyFont="1" applyFill="1" applyAlignment="1">
      <alignment/>
    </xf>
    <xf numFmtId="14" fontId="6" fillId="0" borderId="0" xfId="23" applyNumberFormat="1" applyFont="1" applyFill="1" applyAlignment="1" applyProtection="1">
      <alignment horizontal="center"/>
      <protection locked="0"/>
    </xf>
    <xf numFmtId="0" fontId="9" fillId="0" borderId="32" xfId="23" applyFont="1" applyFill="1" applyBorder="1" applyAlignment="1" applyProtection="1">
      <alignment/>
      <protection/>
    </xf>
    <xf numFmtId="0" fontId="9" fillId="0" borderId="20" xfId="23" applyFont="1" applyFill="1" applyBorder="1" applyAlignment="1" applyProtection="1">
      <alignment/>
      <protection/>
    </xf>
    <xf numFmtId="14" fontId="9" fillId="0" borderId="20" xfId="23" applyNumberFormat="1" applyFont="1" applyFill="1" applyBorder="1" applyAlignment="1" applyProtection="1">
      <alignment horizontal="center"/>
      <protection/>
    </xf>
    <xf numFmtId="0" fontId="9" fillId="0" borderId="43" xfId="23" applyFont="1" applyFill="1" applyBorder="1" applyAlignment="1" applyProtection="1">
      <alignment/>
      <protection/>
    </xf>
    <xf numFmtId="14" fontId="9" fillId="0" borderId="49" xfId="23" applyNumberFormat="1" applyFont="1" applyFill="1" applyBorder="1" applyAlignment="1" applyProtection="1">
      <alignment horizontal="center"/>
      <protection/>
    </xf>
    <xf numFmtId="0" fontId="9" fillId="0" borderId="21" xfId="23" applyFont="1" applyFill="1" applyBorder="1" applyAlignment="1" applyProtection="1">
      <alignment/>
      <protection/>
    </xf>
    <xf numFmtId="0" fontId="6" fillId="0" borderId="7" xfId="23" applyFont="1" applyFill="1" applyBorder="1" applyAlignment="1" applyProtection="1">
      <alignment horizontal="center"/>
      <protection locked="0"/>
    </xf>
    <xf numFmtId="0" fontId="6" fillId="0" borderId="0" xfId="23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23" applyFont="1" applyFill="1" applyAlignment="1" applyProtection="1">
      <alignment/>
      <protection locked="0"/>
    </xf>
    <xf numFmtId="0" fontId="9" fillId="0" borderId="2" xfId="23" applyFont="1" applyFill="1" applyBorder="1" applyAlignment="1" applyProtection="1">
      <alignment horizontal="center"/>
      <protection locked="0"/>
    </xf>
    <xf numFmtId="0" fontId="9" fillId="0" borderId="51" xfId="23" applyFont="1" applyFill="1" applyBorder="1" applyAlignment="1" applyProtection="1">
      <alignment horizontal="center"/>
      <protection locked="0"/>
    </xf>
    <xf numFmtId="0" fontId="9" fillId="0" borderId="62" xfId="23" applyFont="1" applyFill="1" applyBorder="1" applyAlignment="1" applyProtection="1">
      <alignment horizontal="center"/>
      <protection locked="0"/>
    </xf>
    <xf numFmtId="0" fontId="9" fillId="0" borderId="60" xfId="23" applyFont="1" applyFill="1" applyBorder="1" applyAlignment="1" applyProtection="1">
      <alignment horizontal="center"/>
      <protection locked="0"/>
    </xf>
    <xf numFmtId="0" fontId="6" fillId="0" borderId="0" xfId="23" applyFont="1" applyFill="1" applyAlignment="1" applyProtection="1">
      <alignment horizontal="left"/>
      <protection locked="0"/>
    </xf>
    <xf numFmtId="0" fontId="0" fillId="0" borderId="0" xfId="23" applyFont="1" applyFill="1" applyAlignment="1" applyProtection="1">
      <alignment/>
      <protection locked="0"/>
    </xf>
    <xf numFmtId="0" fontId="6" fillId="0" borderId="36" xfId="23" applyFont="1" applyFill="1" applyBorder="1" applyAlignment="1" applyProtection="1">
      <alignment horizontal="center"/>
      <protection locked="0"/>
    </xf>
    <xf numFmtId="0" fontId="6" fillId="0" borderId="0" xfId="23" applyFont="1" applyFill="1" applyBorder="1" applyAlignment="1" applyProtection="1">
      <alignment horizontal="left"/>
      <protection locked="0"/>
    </xf>
    <xf numFmtId="0" fontId="6" fillId="0" borderId="0" xfId="23" applyFont="1" applyFill="1" applyBorder="1" applyAlignment="1" applyProtection="1">
      <alignment horizontal="center"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48" xfId="23" applyFont="1" applyFill="1" applyBorder="1" applyAlignment="1" applyProtection="1">
      <alignment horizontal="center"/>
      <protection locked="0"/>
    </xf>
    <xf numFmtId="0" fontId="6" fillId="0" borderId="48" xfId="23" applyFont="1" applyFill="1" applyBorder="1" applyAlignment="1" applyProtection="1">
      <alignment/>
      <protection locked="0"/>
    </xf>
    <xf numFmtId="49" fontId="6" fillId="0" borderId="28" xfId="23" applyNumberFormat="1" applyFont="1" applyFill="1" applyBorder="1" applyAlignment="1" applyProtection="1">
      <alignment horizontal="right"/>
      <protection locked="0"/>
    </xf>
    <xf numFmtId="49" fontId="6" fillId="0" borderId="47" xfId="23" applyNumberFormat="1" applyFont="1" applyFill="1" applyBorder="1" applyAlignment="1" applyProtection="1">
      <alignment horizontal="center"/>
      <protection locked="0"/>
    </xf>
    <xf numFmtId="0" fontId="6" fillId="0" borderId="2" xfId="23" applyFont="1" applyFill="1" applyBorder="1" applyAlignment="1" applyProtection="1">
      <alignment/>
      <protection/>
    </xf>
    <xf numFmtId="49" fontId="7" fillId="0" borderId="0" xfId="23" applyNumberFormat="1" applyFont="1" applyFill="1" applyAlignment="1">
      <alignment horizontal="left"/>
    </xf>
    <xf numFmtId="0" fontId="9" fillId="0" borderId="24" xfId="23" applyFont="1" applyFill="1" applyBorder="1" applyAlignment="1">
      <alignment horizontal="center"/>
    </xf>
    <xf numFmtId="0" fontId="9" fillId="0" borderId="25" xfId="23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9" xfId="23" applyFont="1" applyFill="1" applyBorder="1" applyAlignment="1">
      <alignment horizontal="center"/>
    </xf>
    <xf numFmtId="0" fontId="9" fillId="0" borderId="8" xfId="23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7" fillId="0" borderId="0" xfId="23" applyFont="1" applyFill="1" applyAlignment="1" applyProtection="1">
      <alignment/>
      <protection locked="0"/>
    </xf>
    <xf numFmtId="0" fontId="7" fillId="0" borderId="0" xfId="23" applyFont="1" applyFill="1" applyAlignment="1" applyProtection="1">
      <alignment horizontal="right"/>
      <protection locked="0"/>
    </xf>
    <xf numFmtId="0" fontId="7" fillId="0" borderId="0" xfId="23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23" applyFont="1" applyFill="1" applyAlignment="1">
      <alignment horizontal="center"/>
    </xf>
    <xf numFmtId="0" fontId="12" fillId="0" borderId="0" xfId="23" applyFont="1" applyFill="1" applyAlignment="1">
      <alignment horizontal="center"/>
    </xf>
    <xf numFmtId="0" fontId="9" fillId="0" borderId="5" xfId="2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8" xfId="23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6" fillId="0" borderId="8" xfId="23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3" xfId="23" applyFont="1" applyFill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6" fillId="0" borderId="33" xfId="23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6" fillId="0" borderId="34" xfId="23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6" fillId="0" borderId="3" xfId="23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7" fillId="0" borderId="20" xfId="23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8" xfId="23" applyFont="1" applyFill="1" applyBorder="1" applyAlignment="1" applyProtection="1">
      <alignment horizontal="center"/>
      <protection locked="0"/>
    </xf>
    <xf numFmtId="0" fontId="9" fillId="0" borderId="43" xfId="23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9" xfId="23" applyFont="1" applyFill="1" applyBorder="1" applyAlignment="1">
      <alignment horizontal="center"/>
    </xf>
    <xf numFmtId="0" fontId="6" fillId="0" borderId="9" xfId="23" applyFont="1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62" xfId="23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18" xfId="23" applyFont="1" applyFill="1" applyBorder="1" applyAlignment="1" applyProtection="1">
      <alignment horizontal="center"/>
      <protection locked="0"/>
    </xf>
    <xf numFmtId="0" fontId="6" fillId="0" borderId="17" xfId="23" applyFont="1" applyFill="1" applyBorder="1" applyAlignment="1" applyProtection="1">
      <alignment horizontal="center"/>
      <protection locked="0"/>
    </xf>
    <xf numFmtId="0" fontId="6" fillId="0" borderId="19" xfId="23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60" xfId="23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9" fillId="0" borderId="26" xfId="23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9" fillId="0" borderId="52" xfId="23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center"/>
      <protection locked="0"/>
    </xf>
    <xf numFmtId="0" fontId="6" fillId="0" borderId="58" xfId="23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9" fillId="0" borderId="18" xfId="23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8" xfId="23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" fontId="6" fillId="0" borderId="69" xfId="23" applyNumberFormat="1" applyFont="1" applyFill="1" applyBorder="1" applyAlignment="1">
      <alignment/>
    </xf>
    <xf numFmtId="0" fontId="0" fillId="0" borderId="74" xfId="0" applyFill="1" applyBorder="1" applyAlignment="1">
      <alignment/>
    </xf>
    <xf numFmtId="1" fontId="6" fillId="0" borderId="8" xfId="23" applyNumberFormat="1" applyFont="1" applyFill="1" applyBorder="1" applyAlignment="1" applyProtection="1">
      <alignment/>
      <protection locked="0"/>
    </xf>
    <xf numFmtId="1" fontId="0" fillId="0" borderId="9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6" fillId="0" borderId="11" xfId="23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6" fillId="0" borderId="24" xfId="23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" fillId="0" borderId="20" xfId="23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68" xfId="23" applyFont="1" applyFill="1" applyBorder="1" applyAlignment="1">
      <alignment horizontal="center"/>
    </xf>
    <xf numFmtId="0" fontId="9" fillId="0" borderId="58" xfId="23" applyFont="1" applyFill="1" applyBorder="1" applyAlignment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9" fillId="0" borderId="44" xfId="23" applyFont="1" applyFill="1" applyBorder="1" applyAlignment="1">
      <alignment horizontal="center" vertical="center"/>
    </xf>
    <xf numFmtId="0" fontId="9" fillId="0" borderId="46" xfId="23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6" xfId="23" applyFont="1" applyFill="1" applyBorder="1" applyAlignment="1">
      <alignment horizontal="center"/>
    </xf>
    <xf numFmtId="0" fontId="8" fillId="0" borderId="8" xfId="23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35" xfId="23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62" xfId="23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6" fillId="0" borderId="62" xfId="23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6" fillId="0" borderId="62" xfId="23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62" xfId="23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69" xfId="23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6" xfId="23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31" xfId="23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11" xfId="23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6" fillId="0" borderId="62" xfId="23" applyFont="1" applyFill="1" applyBorder="1" applyAlignment="1" quotePrefix="1">
      <alignment vertical="center"/>
    </xf>
    <xf numFmtId="0" fontId="9" fillId="0" borderId="36" xfId="23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6" fillId="0" borderId="7" xfId="23" applyFont="1" applyFill="1" applyBorder="1" applyAlignment="1">
      <alignment vertical="center"/>
    </xf>
    <xf numFmtId="0" fontId="6" fillId="0" borderId="62" xfId="23" applyFont="1" applyFill="1" applyBorder="1" applyAlignment="1">
      <alignment/>
    </xf>
    <xf numFmtId="0" fontId="0" fillId="0" borderId="7" xfId="0" applyBorder="1" applyAlignment="1">
      <alignment/>
    </xf>
    <xf numFmtId="0" fontId="6" fillId="0" borderId="62" xfId="23" applyFont="1" applyBorder="1" applyAlignment="1">
      <alignment vertical="center"/>
    </xf>
    <xf numFmtId="0" fontId="9" fillId="0" borderId="44" xfId="23" applyFont="1" applyBorder="1" applyAlignment="1">
      <alignment horizontal="center" vertical="center"/>
    </xf>
    <xf numFmtId="0" fontId="7" fillId="0" borderId="69" xfId="23" applyFont="1" applyBorder="1" applyAlignment="1">
      <alignment horizontal="center"/>
    </xf>
    <xf numFmtId="0" fontId="9" fillId="0" borderId="46" xfId="23" applyFont="1" applyBorder="1" applyAlignment="1">
      <alignment horizontal="center" vertical="center"/>
    </xf>
    <xf numFmtId="0" fontId="7" fillId="0" borderId="20" xfId="23" applyFont="1" applyBorder="1" applyAlignment="1">
      <alignment horizontal="center"/>
    </xf>
    <xf numFmtId="0" fontId="6" fillId="0" borderId="8" xfId="23" applyFont="1" applyFill="1" applyBorder="1" applyAlignment="1">
      <alignment/>
    </xf>
    <xf numFmtId="0" fontId="0" fillId="0" borderId="9" xfId="0" applyBorder="1" applyAlignment="1">
      <alignment/>
    </xf>
    <xf numFmtId="0" fontId="6" fillId="0" borderId="8" xfId="23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6" fillId="0" borderId="11" xfId="23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6" fillId="0" borderId="6" xfId="23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7" fillId="0" borderId="0" xfId="23" applyFont="1" applyFill="1" applyAlignment="1">
      <alignment horizontal="center"/>
    </xf>
    <xf numFmtId="0" fontId="1" fillId="0" borderId="0" xfId="0" applyFont="1" applyAlignment="1">
      <alignment/>
    </xf>
    <xf numFmtId="0" fontId="9" fillId="0" borderId="37" xfId="2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23" applyFont="1" applyFill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5" xfId="23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3" xfId="23" applyFont="1" applyFill="1" applyBorder="1" applyAlignment="1">
      <alignment horizontal="center" vertical="center"/>
    </xf>
    <xf numFmtId="0" fontId="7" fillId="0" borderId="11" xfId="23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2" xfId="23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11" xfId="23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/>
    </xf>
    <xf numFmtId="0" fontId="6" fillId="0" borderId="34" xfId="23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0" xfId="23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33" xfId="23" applyFont="1" applyFill="1" applyBorder="1" applyAlignment="1">
      <alignment horizontal="center" vertical="center"/>
    </xf>
    <xf numFmtId="0" fontId="6" fillId="0" borderId="64" xfId="23" applyFont="1" applyFill="1" applyBorder="1" applyAlignment="1">
      <alignment horizontal="center" vertical="center"/>
    </xf>
    <xf numFmtId="0" fontId="7" fillId="0" borderId="43" xfId="23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6" xfId="23" applyFont="1" applyFill="1" applyBorder="1" applyAlignment="1">
      <alignment horizontal="center"/>
    </xf>
    <xf numFmtId="0" fontId="21" fillId="0" borderId="0" xfId="23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23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5" xfId="23" applyFont="1" applyFill="1" applyBorder="1" applyAlignment="1" applyProtection="1">
      <alignment horizontal="center"/>
      <protection locked="0"/>
    </xf>
    <xf numFmtId="0" fontId="7" fillId="0" borderId="62" xfId="23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7" fillId="0" borderId="62" xfId="23" applyFont="1" applyFill="1" applyBorder="1" applyAlignment="1" applyProtection="1">
      <alignment horizontal="center" vertical="center"/>
      <protection locked="0"/>
    </xf>
    <xf numFmtId="0" fontId="7" fillId="0" borderId="62" xfId="23" applyFont="1" applyFill="1" applyBorder="1" applyAlignment="1" applyProtection="1">
      <alignment horizontal="center" vertical="center"/>
      <protection locked="0"/>
    </xf>
    <xf numFmtId="0" fontId="18" fillId="0" borderId="10" xfId="2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7" fillId="0" borderId="33" xfId="23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62" xfId="23" applyFont="1" applyFill="1" applyBorder="1" applyAlignment="1">
      <alignment horizontal="center" vertical="center"/>
    </xf>
    <xf numFmtId="0" fontId="7" fillId="0" borderId="33" xfId="23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tabSelected="1" showOutlineSymbols="0" workbookViewId="0" topLeftCell="A1">
      <selection activeCell="A4" sqref="A4:D4"/>
    </sheetView>
  </sheetViews>
  <sheetFormatPr defaultColWidth="9.140625" defaultRowHeight="12.75"/>
  <cols>
    <col min="1" max="1" width="9.00390625" style="15" customWidth="1"/>
    <col min="2" max="2" width="11.7109375" style="15" customWidth="1"/>
    <col min="3" max="3" width="10.28125" style="16" customWidth="1"/>
    <col min="4" max="4" width="8.00390625" style="16" customWidth="1"/>
    <col min="5" max="5" width="13.57421875" style="16" customWidth="1"/>
    <col min="6" max="6" width="6.421875" style="15" customWidth="1"/>
    <col min="7" max="7" width="12.28125" style="15" customWidth="1"/>
    <col min="8" max="8" width="8.28125" style="16" customWidth="1"/>
    <col min="9" max="9" width="10.28125" style="15" customWidth="1"/>
    <col min="10" max="10" width="6.8515625" style="15" customWidth="1"/>
    <col min="11" max="16384" width="9.140625" style="16" customWidth="1"/>
  </cols>
  <sheetData>
    <row r="1" spans="1:10" ht="12.75">
      <c r="A1" s="439" t="s">
        <v>311</v>
      </c>
      <c r="B1" s="440"/>
      <c r="C1" s="440"/>
      <c r="D1" s="440"/>
      <c r="E1" s="440"/>
      <c r="F1" s="440"/>
      <c r="G1" s="440"/>
      <c r="H1" s="440"/>
      <c r="I1" s="440"/>
      <c r="J1" s="440"/>
    </row>
    <row r="3" spans="1:10" ht="12.75">
      <c r="A3" s="17" t="s">
        <v>312</v>
      </c>
      <c r="G3" s="443" t="s">
        <v>44</v>
      </c>
      <c r="H3" s="444"/>
      <c r="I3" s="444"/>
      <c r="J3" s="444"/>
    </row>
    <row r="4" spans="1:10" ht="12.75">
      <c r="A4" s="448"/>
      <c r="B4" s="449"/>
      <c r="C4" s="449"/>
      <c r="D4" s="450"/>
      <c r="E4" s="21"/>
      <c r="G4" s="18"/>
      <c r="H4" s="19"/>
      <c r="I4" s="19"/>
      <c r="J4" s="20"/>
    </row>
    <row r="5" spans="1:8" ht="12.75">
      <c r="A5" s="17" t="s">
        <v>313</v>
      </c>
      <c r="B5" s="17"/>
      <c r="C5" s="15"/>
      <c r="D5" s="15"/>
      <c r="E5" s="15"/>
      <c r="H5" s="15"/>
    </row>
    <row r="6" spans="1:10" ht="12.75">
      <c r="A6" s="448"/>
      <c r="B6" s="449"/>
      <c r="C6" s="449"/>
      <c r="D6" s="450"/>
      <c r="E6" s="15"/>
      <c r="G6" s="22"/>
      <c r="H6" s="23"/>
      <c r="I6" s="23"/>
      <c r="J6" s="24"/>
    </row>
    <row r="7" spans="1:10" ht="12.75">
      <c r="A7" s="25" t="s">
        <v>314</v>
      </c>
      <c r="B7" s="17"/>
      <c r="C7" s="15"/>
      <c r="D7" s="15"/>
      <c r="E7" s="15"/>
      <c r="G7" s="21"/>
      <c r="H7" s="15"/>
      <c r="J7" s="26"/>
    </row>
    <row r="8" spans="1:10" ht="12.75">
      <c r="A8" s="445"/>
      <c r="B8" s="446"/>
      <c r="C8" s="447"/>
      <c r="D8" s="15"/>
      <c r="E8" s="15"/>
      <c r="G8" s="21"/>
      <c r="H8" s="15"/>
      <c r="J8" s="26"/>
    </row>
    <row r="9" spans="1:10" ht="12.75">
      <c r="A9" s="25" t="s">
        <v>315</v>
      </c>
      <c r="C9" s="17"/>
      <c r="D9" s="15"/>
      <c r="E9" s="15"/>
      <c r="G9" s="21"/>
      <c r="H9" s="27" t="s">
        <v>47</v>
      </c>
      <c r="J9" s="26"/>
    </row>
    <row r="10" spans="1:10" ht="12.75">
      <c r="A10" s="87" t="s">
        <v>316</v>
      </c>
      <c r="B10" s="88" t="s">
        <v>188</v>
      </c>
      <c r="C10" s="89" t="s">
        <v>188</v>
      </c>
      <c r="D10" s="15"/>
      <c r="E10" s="15"/>
      <c r="G10" s="21"/>
      <c r="H10" s="27" t="s">
        <v>48</v>
      </c>
      <c r="J10" s="26"/>
    </row>
    <row r="11" spans="3:10" ht="12.75">
      <c r="C11" s="15"/>
      <c r="D11" s="15"/>
      <c r="E11" s="15"/>
      <c r="G11" s="21"/>
      <c r="H11" s="15"/>
      <c r="J11" s="26"/>
    </row>
    <row r="12" spans="1:10" ht="12.75">
      <c r="A12" s="28" t="s">
        <v>6</v>
      </c>
      <c r="B12" s="29"/>
      <c r="C12" s="20"/>
      <c r="D12" s="15"/>
      <c r="E12" s="15"/>
      <c r="G12" s="30"/>
      <c r="H12" s="31"/>
      <c r="I12" s="31"/>
      <c r="J12" s="32"/>
    </row>
    <row r="13" spans="1:10" ht="12.75">
      <c r="A13" s="85"/>
      <c r="B13" s="85"/>
      <c r="C13" s="75"/>
      <c r="D13" s="15"/>
      <c r="E13" s="15"/>
      <c r="G13" s="75"/>
      <c r="H13" s="75"/>
      <c r="I13" s="75"/>
      <c r="J13" s="75"/>
    </row>
    <row r="14" spans="1:8" ht="12.75">
      <c r="A14" s="33"/>
      <c r="B14" s="33"/>
      <c r="C14" s="15"/>
      <c r="D14" s="15"/>
      <c r="E14" s="15"/>
      <c r="H14" s="15"/>
    </row>
    <row r="15" spans="1:10" ht="12.75">
      <c r="A15" s="17" t="s">
        <v>7</v>
      </c>
      <c r="B15" s="17"/>
      <c r="C15" s="15"/>
      <c r="D15" s="15"/>
      <c r="E15" s="15"/>
      <c r="H15" s="15"/>
      <c r="I15" s="17" t="s">
        <v>46</v>
      </c>
      <c r="J15" s="34" t="s">
        <v>54</v>
      </c>
    </row>
    <row r="16" spans="1:10" ht="12.75">
      <c r="A16" s="17" t="s">
        <v>363</v>
      </c>
      <c r="B16" s="17"/>
      <c r="C16" s="15"/>
      <c r="D16" s="15"/>
      <c r="E16" s="15"/>
      <c r="H16" s="15"/>
      <c r="J16" s="35"/>
    </row>
    <row r="17" spans="1:10" ht="12.75">
      <c r="A17" s="17" t="s">
        <v>8</v>
      </c>
      <c r="B17" s="17"/>
      <c r="C17" s="15"/>
      <c r="D17" s="15"/>
      <c r="E17" s="15"/>
      <c r="H17" s="15"/>
      <c r="I17" s="17" t="s">
        <v>46</v>
      </c>
      <c r="J17" s="34" t="s">
        <v>54</v>
      </c>
    </row>
    <row r="18" spans="1:10" ht="12.75">
      <c r="A18" s="17"/>
      <c r="B18" s="17"/>
      <c r="C18" s="15"/>
      <c r="D18" s="15"/>
      <c r="E18" s="15"/>
      <c r="H18" s="15"/>
      <c r="I18" s="17"/>
      <c r="J18" s="76"/>
    </row>
    <row r="19" spans="1:10" ht="12.75">
      <c r="A19" s="17"/>
      <c r="B19" s="17"/>
      <c r="C19" s="15"/>
      <c r="D19" s="15"/>
      <c r="E19" s="15"/>
      <c r="H19" s="15"/>
      <c r="I19" s="17"/>
      <c r="J19" s="76"/>
    </row>
    <row r="20" spans="3:8" ht="12.75">
      <c r="C20" s="15"/>
      <c r="D20" s="15"/>
      <c r="E20" s="15"/>
      <c r="H20" s="15"/>
    </row>
    <row r="21" spans="1:10" ht="23.25">
      <c r="A21" s="441" t="s">
        <v>318</v>
      </c>
      <c r="B21" s="440"/>
      <c r="C21" s="440"/>
      <c r="D21" s="440"/>
      <c r="E21" s="440"/>
      <c r="F21" s="440"/>
      <c r="G21" s="440"/>
      <c r="H21" s="440"/>
      <c r="I21" s="440"/>
      <c r="J21" s="440"/>
    </row>
    <row r="22" spans="1:10" ht="18">
      <c r="A22" s="442" t="s">
        <v>317</v>
      </c>
      <c r="B22" s="440"/>
      <c r="C22" s="440"/>
      <c r="D22" s="440"/>
      <c r="E22" s="440"/>
      <c r="F22" s="440"/>
      <c r="G22" s="440"/>
      <c r="H22" s="440"/>
      <c r="I22" s="440"/>
      <c r="J22" s="440"/>
    </row>
    <row r="23" spans="1:10" ht="20.25">
      <c r="A23" s="36" t="s">
        <v>319</v>
      </c>
      <c r="B23" s="36"/>
      <c r="C23" s="36"/>
      <c r="D23" s="15"/>
      <c r="E23" s="15"/>
      <c r="F23" s="16"/>
      <c r="H23" s="15"/>
      <c r="I23" s="37" t="s">
        <v>55</v>
      </c>
      <c r="J23" s="38" t="s">
        <v>60</v>
      </c>
    </row>
    <row r="24" spans="1:10" ht="12.75">
      <c r="A24" s="437" t="s">
        <v>9</v>
      </c>
      <c r="B24" s="440"/>
      <c r="C24" s="440"/>
      <c r="D24" s="440"/>
      <c r="E24" s="440"/>
      <c r="F24" s="440"/>
      <c r="G24" s="440"/>
      <c r="H24" s="440"/>
      <c r="I24" s="440"/>
      <c r="J24" s="440"/>
    </row>
    <row r="25" spans="1:8" ht="12.75">
      <c r="A25" s="33"/>
      <c r="B25" s="33"/>
      <c r="C25" s="15"/>
      <c r="D25" s="15"/>
      <c r="E25" s="15"/>
      <c r="H25" s="15"/>
    </row>
    <row r="26" spans="1:8" ht="12.75">
      <c r="A26" s="33"/>
      <c r="B26" s="33"/>
      <c r="C26" s="15"/>
      <c r="D26" s="15"/>
      <c r="E26" s="15"/>
      <c r="H26" s="15"/>
    </row>
    <row r="27" spans="1:8" ht="12.75">
      <c r="A27" s="33"/>
      <c r="B27" s="33"/>
      <c r="C27" s="15"/>
      <c r="D27" s="15"/>
      <c r="E27" s="15"/>
      <c r="H27" s="15"/>
    </row>
    <row r="28" spans="3:8" ht="12.75">
      <c r="C28" s="15"/>
      <c r="D28" s="15"/>
      <c r="E28" s="15"/>
      <c r="H28" s="15"/>
    </row>
    <row r="29" spans="3:8" ht="15" customHeight="1" thickBot="1">
      <c r="C29" s="15"/>
      <c r="D29" s="33" t="s">
        <v>31</v>
      </c>
      <c r="E29" s="15"/>
      <c r="H29" s="15"/>
    </row>
    <row r="30" spans="1:10" ht="15" customHeight="1">
      <c r="A30" s="42" t="s">
        <v>10</v>
      </c>
      <c r="B30" s="342"/>
      <c r="C30" s="44"/>
      <c r="D30" s="44"/>
      <c r="E30" s="45" t="s">
        <v>39</v>
      </c>
      <c r="F30" s="43"/>
      <c r="G30" s="342"/>
      <c r="H30" s="344"/>
      <c r="I30" s="47" t="s">
        <v>56</v>
      </c>
      <c r="J30" s="48"/>
    </row>
    <row r="31" spans="1:10" ht="15" customHeight="1" thickBot="1">
      <c r="A31" s="49" t="s">
        <v>11</v>
      </c>
      <c r="B31" s="343"/>
      <c r="C31" s="51" t="s">
        <v>29</v>
      </c>
      <c r="D31" s="343"/>
      <c r="E31" s="52" t="s">
        <v>40</v>
      </c>
      <c r="F31" s="50"/>
      <c r="G31" s="343"/>
      <c r="H31" s="345"/>
      <c r="I31" s="346"/>
      <c r="J31" s="347"/>
    </row>
    <row r="32" spans="1:8" ht="15" customHeight="1">
      <c r="A32" s="17"/>
      <c r="C32" s="17"/>
      <c r="D32" s="15"/>
      <c r="E32" s="17"/>
      <c r="H32" s="15"/>
    </row>
    <row r="33" spans="1:8" ht="15" customHeight="1" thickBot="1">
      <c r="A33" s="33" t="s">
        <v>320</v>
      </c>
      <c r="C33" s="15"/>
      <c r="D33" s="15"/>
      <c r="E33" s="15"/>
      <c r="H33" s="15"/>
    </row>
    <row r="34" spans="1:10" ht="15" customHeight="1">
      <c r="A34" s="42" t="s">
        <v>12</v>
      </c>
      <c r="B34" s="342">
        <f>+A4</f>
        <v>0</v>
      </c>
      <c r="C34" s="342"/>
      <c r="D34" s="56" t="s">
        <v>32</v>
      </c>
      <c r="E34" s="342"/>
      <c r="F34" s="43"/>
      <c r="G34" s="46"/>
      <c r="H34" s="57" t="s">
        <v>49</v>
      </c>
      <c r="I34" s="43"/>
      <c r="J34" s="424"/>
    </row>
    <row r="35" spans="1:10" ht="15" customHeight="1" thickBot="1">
      <c r="A35" s="49" t="s">
        <v>13</v>
      </c>
      <c r="B35" s="348"/>
      <c r="C35" s="343"/>
      <c r="D35" s="51" t="s">
        <v>33</v>
      </c>
      <c r="E35" s="343"/>
      <c r="F35" s="51" t="s">
        <v>41</v>
      </c>
      <c r="G35" s="345"/>
      <c r="H35" s="59" t="s">
        <v>50</v>
      </c>
      <c r="I35" s="451"/>
      <c r="J35" s="452"/>
    </row>
    <row r="36" spans="1:8" ht="15" customHeight="1">
      <c r="A36" s="17"/>
      <c r="C36" s="15"/>
      <c r="D36" s="17"/>
      <c r="E36" s="15"/>
      <c r="F36" s="17"/>
      <c r="H36" s="17"/>
    </row>
    <row r="37" spans="1:8" ht="15" customHeight="1">
      <c r="A37" s="33" t="s">
        <v>321</v>
      </c>
      <c r="C37" s="15"/>
      <c r="D37" s="15"/>
      <c r="E37" s="15"/>
      <c r="H37" s="15"/>
    </row>
    <row r="38" spans="1:8" ht="15" customHeight="1" thickBot="1">
      <c r="A38" s="27" t="s">
        <v>14</v>
      </c>
      <c r="C38" s="15"/>
      <c r="D38" s="15"/>
      <c r="E38" s="15"/>
      <c r="H38" s="15"/>
    </row>
    <row r="39" spans="1:10" ht="15" customHeight="1" thickBot="1">
      <c r="A39" s="61" t="s">
        <v>15</v>
      </c>
      <c r="B39" s="351"/>
      <c r="C39" s="351"/>
      <c r="D39" s="62" t="s">
        <v>34</v>
      </c>
      <c r="E39" s="351"/>
      <c r="F39" s="352"/>
      <c r="G39" s="63" t="s">
        <v>45</v>
      </c>
      <c r="H39" s="352"/>
      <c r="I39" s="62" t="s">
        <v>57</v>
      </c>
      <c r="J39" s="353"/>
    </row>
    <row r="40" spans="1:9" ht="15" customHeight="1">
      <c r="A40" s="17"/>
      <c r="C40" s="15"/>
      <c r="D40" s="17"/>
      <c r="E40" s="15"/>
      <c r="F40" s="39"/>
      <c r="G40" s="17"/>
      <c r="H40" s="39"/>
      <c r="I40" s="17"/>
    </row>
    <row r="41" spans="1:8" ht="15" customHeight="1">
      <c r="A41" s="33" t="s">
        <v>322</v>
      </c>
      <c r="C41" s="15"/>
      <c r="D41" s="15"/>
      <c r="E41" s="15"/>
      <c r="H41" s="15"/>
    </row>
    <row r="42" spans="1:8" ht="15" customHeight="1" thickBot="1">
      <c r="A42" s="27" t="s">
        <v>16</v>
      </c>
      <c r="C42" s="15"/>
      <c r="D42" s="15"/>
      <c r="E42" s="15"/>
      <c r="H42" s="15"/>
    </row>
    <row r="43" spans="1:10" ht="15" customHeight="1">
      <c r="A43" s="42" t="s">
        <v>17</v>
      </c>
      <c r="B43" s="342"/>
      <c r="C43" s="342"/>
      <c r="D43" s="56" t="s">
        <v>35</v>
      </c>
      <c r="E43" s="342"/>
      <c r="F43" s="43"/>
      <c r="G43" s="344"/>
      <c r="H43" s="57" t="s">
        <v>51</v>
      </c>
      <c r="I43" s="43"/>
      <c r="J43" s="349"/>
    </row>
    <row r="44" spans="1:10" ht="15" customHeight="1" thickBot="1">
      <c r="A44" s="49" t="s">
        <v>18</v>
      </c>
      <c r="B44" s="343"/>
      <c r="C44" s="343"/>
      <c r="D44" s="51" t="s">
        <v>36</v>
      </c>
      <c r="E44" s="343"/>
      <c r="F44" s="51" t="s">
        <v>42</v>
      </c>
      <c r="G44" s="343"/>
      <c r="H44" s="59"/>
      <c r="I44" s="50"/>
      <c r="J44" s="350"/>
    </row>
    <row r="45" spans="1:8" ht="15" customHeight="1">
      <c r="A45" s="17"/>
      <c r="C45" s="15"/>
      <c r="D45" s="17"/>
      <c r="E45" s="15"/>
      <c r="F45" s="17"/>
      <c r="H45" s="17"/>
    </row>
    <row r="46" spans="1:8" ht="15" customHeight="1">
      <c r="A46" s="33" t="s">
        <v>323</v>
      </c>
      <c r="C46" s="15"/>
      <c r="D46" s="15"/>
      <c r="E46" s="15"/>
      <c r="H46" s="15"/>
    </row>
    <row r="47" spans="1:8" ht="15" customHeight="1" thickBot="1">
      <c r="A47" s="27" t="s">
        <v>19</v>
      </c>
      <c r="C47" s="15"/>
      <c r="D47" s="15"/>
      <c r="E47" s="15"/>
      <c r="H47" s="15"/>
    </row>
    <row r="48" spans="1:10" ht="15" customHeight="1">
      <c r="A48" s="42" t="s">
        <v>20</v>
      </c>
      <c r="B48" s="342"/>
      <c r="C48" s="342"/>
      <c r="D48" s="56" t="s">
        <v>37</v>
      </c>
      <c r="E48" s="342"/>
      <c r="F48" s="43"/>
      <c r="G48" s="344"/>
      <c r="H48" s="57" t="s">
        <v>52</v>
      </c>
      <c r="I48" s="43"/>
      <c r="J48" s="349"/>
    </row>
    <row r="49" spans="1:10" ht="15" customHeight="1" thickBot="1">
      <c r="A49" s="49" t="s">
        <v>21</v>
      </c>
      <c r="B49" s="348"/>
      <c r="C49" s="343"/>
      <c r="D49" s="51" t="s">
        <v>38</v>
      </c>
      <c r="E49" s="343"/>
      <c r="F49" s="51" t="s">
        <v>43</v>
      </c>
      <c r="G49" s="343"/>
      <c r="H49" s="59"/>
      <c r="I49" s="50"/>
      <c r="J49" s="350"/>
    </row>
    <row r="50" spans="1:10" ht="12" customHeight="1">
      <c r="A50" s="83" t="s">
        <v>324</v>
      </c>
      <c r="B50" s="82"/>
      <c r="C50" s="75"/>
      <c r="D50" s="81"/>
      <c r="E50" s="75"/>
      <c r="F50" s="81"/>
      <c r="G50" s="75"/>
      <c r="H50" s="81"/>
      <c r="I50" s="75"/>
      <c r="J50" s="84" t="s">
        <v>611</v>
      </c>
    </row>
    <row r="51" spans="1:10" ht="12.75">
      <c r="A51" s="437">
        <v>1</v>
      </c>
      <c r="B51" s="438"/>
      <c r="C51" s="438"/>
      <c r="D51" s="438"/>
      <c r="E51" s="438"/>
      <c r="F51" s="438"/>
      <c r="G51" s="438"/>
      <c r="H51" s="438"/>
      <c r="I51" s="438"/>
      <c r="J51" s="438"/>
    </row>
    <row r="52" spans="1:8" ht="11.25" customHeight="1">
      <c r="A52" s="33"/>
      <c r="C52" s="15"/>
      <c r="D52" s="15"/>
      <c r="E52" s="15"/>
      <c r="H52" s="15"/>
    </row>
    <row r="53" spans="1:10" ht="12.75">
      <c r="A53" s="16"/>
      <c r="B53" s="16"/>
      <c r="F53" s="86"/>
      <c r="G53" s="16"/>
      <c r="I53" s="16"/>
      <c r="J53" s="16"/>
    </row>
    <row r="54" spans="1:10" ht="12.75" customHeight="1">
      <c r="A54" s="16"/>
      <c r="B54" s="16"/>
      <c r="F54" s="16"/>
      <c r="G54" s="16"/>
      <c r="I54" s="16"/>
      <c r="J54" s="16"/>
    </row>
    <row r="55" spans="1:10" ht="12.75" customHeight="1">
      <c r="A55" s="16"/>
      <c r="B55" s="16"/>
      <c r="F55" s="16"/>
      <c r="G55" s="16"/>
      <c r="I55" s="16"/>
      <c r="J55" s="16"/>
    </row>
    <row r="56" spans="1:10" ht="12.75" customHeight="1">
      <c r="A56" s="16"/>
      <c r="B56" s="16"/>
      <c r="F56" s="16"/>
      <c r="G56" s="16"/>
      <c r="I56" s="16"/>
      <c r="J56" s="16"/>
    </row>
    <row r="57" spans="1:10" ht="12.75" customHeight="1">
      <c r="A57" s="16"/>
      <c r="B57" s="16"/>
      <c r="F57" s="16"/>
      <c r="G57" s="16"/>
      <c r="I57" s="16"/>
      <c r="J57" s="16"/>
    </row>
    <row r="58" spans="1:10" ht="12.75" customHeight="1">
      <c r="A58" s="16"/>
      <c r="B58" s="16"/>
      <c r="F58" s="16"/>
      <c r="G58" s="16"/>
      <c r="I58" s="16"/>
      <c r="J58" s="16"/>
    </row>
    <row r="59" spans="1:10" ht="12.75" customHeight="1">
      <c r="A59" s="16"/>
      <c r="B59" s="16"/>
      <c r="F59" s="16"/>
      <c r="G59" s="16"/>
      <c r="I59" s="16"/>
      <c r="J59" s="16"/>
    </row>
    <row r="60" spans="1:10" ht="12.75" customHeight="1">
      <c r="A60" s="16"/>
      <c r="B60" s="16"/>
      <c r="F60" s="16"/>
      <c r="G60" s="16"/>
      <c r="I60" s="16"/>
      <c r="J60" s="16"/>
    </row>
    <row r="61" spans="1:10" ht="12.75" customHeight="1">
      <c r="A61" s="16"/>
      <c r="B61" s="16"/>
      <c r="F61" s="16"/>
      <c r="G61" s="16"/>
      <c r="I61" s="16"/>
      <c r="J61" s="16"/>
    </row>
    <row r="62" spans="1:10" ht="12.75" customHeight="1">
      <c r="A62" s="16"/>
      <c r="B62" s="16"/>
      <c r="F62" s="16"/>
      <c r="G62" s="16"/>
      <c r="I62" s="16"/>
      <c r="J62" s="16"/>
    </row>
    <row r="63" spans="3:6" ht="12.75" customHeight="1">
      <c r="C63" s="15"/>
      <c r="D63" s="15"/>
      <c r="E63" s="33"/>
      <c r="F63" s="16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  <row r="69" spans="3:5" ht="12.75">
      <c r="C69" s="15"/>
      <c r="D69" s="15"/>
      <c r="E69" s="15"/>
    </row>
    <row r="70" spans="3:5" ht="12.75">
      <c r="C70" s="15"/>
      <c r="D70" s="15"/>
      <c r="E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</sheetData>
  <sheetProtection password="EF65" sheet="1" objects="1" scenarios="1"/>
  <mergeCells count="10">
    <mergeCell ref="A51:J51"/>
    <mergeCell ref="A1:J1"/>
    <mergeCell ref="A21:J21"/>
    <mergeCell ref="A22:J22"/>
    <mergeCell ref="A24:J24"/>
    <mergeCell ref="G3:J3"/>
    <mergeCell ref="A8:C8"/>
    <mergeCell ref="A4:D4"/>
    <mergeCell ref="A6:D6"/>
    <mergeCell ref="I35:J3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2" sqref="H2:H4"/>
    </sheetView>
  </sheetViews>
  <sheetFormatPr defaultColWidth="9.140625" defaultRowHeight="12.75"/>
  <cols>
    <col min="1" max="1" width="2.8515625" style="237" customWidth="1"/>
    <col min="2" max="2" width="6.00390625" style="16" customWidth="1"/>
    <col min="3" max="3" width="11.7109375" style="16" customWidth="1"/>
    <col min="4" max="4" width="9.140625" style="16" customWidth="1"/>
    <col min="5" max="5" width="11.7109375" style="16" customWidth="1"/>
    <col min="6" max="6" width="13.28125" style="16" customWidth="1"/>
    <col min="7" max="7" width="16.28125" style="16" customWidth="1"/>
    <col min="8" max="9" width="13.00390625" style="16" customWidth="1"/>
    <col min="10" max="16384" width="9.140625" style="16" customWidth="1"/>
  </cols>
  <sheetData>
    <row r="1" spans="8:9" ht="34.5" customHeight="1" thickBot="1">
      <c r="H1" s="232" t="s">
        <v>468</v>
      </c>
      <c r="I1" s="232" t="s">
        <v>469</v>
      </c>
    </row>
    <row r="2" spans="1:9" ht="34.5" customHeight="1">
      <c r="A2" s="621">
        <v>1</v>
      </c>
      <c r="B2" s="622" t="s">
        <v>426</v>
      </c>
      <c r="C2" s="623"/>
      <c r="D2" s="623"/>
      <c r="E2" s="623"/>
      <c r="F2" s="623"/>
      <c r="G2" s="624"/>
      <c r="H2" s="620">
        <f>+'DP3'!C20+'DP4'!D42</f>
        <v>0</v>
      </c>
      <c r="I2" s="614"/>
    </row>
    <row r="3" spans="1:9" ht="34.5" customHeight="1">
      <c r="A3" s="603"/>
      <c r="B3" s="625"/>
      <c r="C3" s="626"/>
      <c r="D3" s="626"/>
      <c r="E3" s="626"/>
      <c r="F3" s="626"/>
      <c r="G3" s="627"/>
      <c r="H3" s="537"/>
      <c r="I3" s="615"/>
    </row>
    <row r="4" spans="1:9" ht="34.5" customHeight="1">
      <c r="A4" s="596"/>
      <c r="B4" s="555"/>
      <c r="C4" s="600"/>
      <c r="D4" s="600"/>
      <c r="E4" s="600"/>
      <c r="F4" s="600"/>
      <c r="G4" s="556"/>
      <c r="H4" s="539"/>
      <c r="I4" s="616"/>
    </row>
    <row r="5" spans="1:9" ht="34.5" customHeight="1">
      <c r="A5" s="595">
        <v>2</v>
      </c>
      <c r="B5" s="604" t="s">
        <v>438</v>
      </c>
      <c r="C5" s="605"/>
      <c r="D5" s="605"/>
      <c r="E5" s="605"/>
      <c r="F5" s="605"/>
      <c r="G5" s="606"/>
      <c r="H5" s="601">
        <f>+'DP3'!C23+'DP3'!C29</f>
        <v>0</v>
      </c>
      <c r="I5" s="617"/>
    </row>
    <row r="6" spans="1:9" ht="34.5" customHeight="1">
      <c r="A6" s="603"/>
      <c r="B6" s="607"/>
      <c r="C6" s="608"/>
      <c r="D6" s="608"/>
      <c r="E6" s="608"/>
      <c r="F6" s="608"/>
      <c r="G6" s="609"/>
      <c r="H6" s="537"/>
      <c r="I6" s="615"/>
    </row>
    <row r="7" spans="1:9" ht="34.5" customHeight="1">
      <c r="A7" s="596"/>
      <c r="B7" s="610"/>
      <c r="C7" s="611"/>
      <c r="D7" s="611"/>
      <c r="E7" s="611"/>
      <c r="F7" s="611"/>
      <c r="G7" s="612"/>
      <c r="H7" s="539"/>
      <c r="I7" s="616"/>
    </row>
    <row r="8" spans="1:9" ht="34.5" customHeight="1">
      <c r="A8" s="595">
        <v>3</v>
      </c>
      <c r="B8" s="233" t="s">
        <v>427</v>
      </c>
      <c r="C8" s="75"/>
      <c r="D8" s="75"/>
      <c r="E8" s="75"/>
      <c r="F8" s="75"/>
      <c r="G8" s="26"/>
      <c r="H8" s="601">
        <f>H2-H5</f>
        <v>0</v>
      </c>
      <c r="I8" s="617"/>
    </row>
    <row r="9" spans="1:9" ht="34.5" customHeight="1">
      <c r="A9" s="597"/>
      <c r="B9" s="21" t="s">
        <v>428</v>
      </c>
      <c r="C9" s="75"/>
      <c r="D9" s="75"/>
      <c r="E9" s="75"/>
      <c r="F9" s="75"/>
      <c r="G9" s="26"/>
      <c r="H9" s="539"/>
      <c r="I9" s="616"/>
    </row>
    <row r="10" spans="1:9" ht="34.5" customHeight="1">
      <c r="A10" s="595">
        <v>4</v>
      </c>
      <c r="B10" s="234" t="s">
        <v>439</v>
      </c>
      <c r="C10" s="23"/>
      <c r="D10" s="23"/>
      <c r="E10" s="23"/>
      <c r="F10" s="23"/>
      <c r="G10" s="24"/>
      <c r="H10" s="475">
        <v>12</v>
      </c>
      <c r="I10" s="617"/>
    </row>
    <row r="11" spans="1:9" ht="34.5" customHeight="1">
      <c r="A11" s="596"/>
      <c r="B11" s="242" t="s">
        <v>429</v>
      </c>
      <c r="C11" s="377">
        <v>36161</v>
      </c>
      <c r="D11" s="243" t="s">
        <v>430</v>
      </c>
      <c r="E11" s="377">
        <v>36525</v>
      </c>
      <c r="F11" s="244" t="s">
        <v>431</v>
      </c>
      <c r="G11" s="32"/>
      <c r="H11" s="560"/>
      <c r="I11" s="616"/>
    </row>
    <row r="12" spans="1:9" ht="34.5" customHeight="1">
      <c r="A12" s="595">
        <v>5</v>
      </c>
      <c r="B12" s="598" t="s">
        <v>432</v>
      </c>
      <c r="C12" s="599"/>
      <c r="D12" s="599"/>
      <c r="E12" s="599"/>
      <c r="F12" s="599"/>
      <c r="G12" s="554"/>
      <c r="H12" s="601">
        <f>INT(+H8/H10+0.99)</f>
        <v>0</v>
      </c>
      <c r="I12" s="617"/>
    </row>
    <row r="13" spans="1:9" ht="34.5" customHeight="1">
      <c r="A13" s="597"/>
      <c r="B13" s="555"/>
      <c r="C13" s="600"/>
      <c r="D13" s="600"/>
      <c r="E13" s="600"/>
      <c r="F13" s="600"/>
      <c r="G13" s="556"/>
      <c r="H13" s="602"/>
      <c r="I13" s="618"/>
    </row>
    <row r="14" spans="1:9" ht="34.5" customHeight="1">
      <c r="A14" s="595">
        <v>6</v>
      </c>
      <c r="B14" s="234" t="s">
        <v>433</v>
      </c>
      <c r="C14" s="23"/>
      <c r="D14" s="23"/>
      <c r="E14" s="23"/>
      <c r="F14" s="23"/>
      <c r="G14" s="24"/>
      <c r="H14" s="475">
        <f>INT(0.35*H8+0.99)</f>
        <v>0</v>
      </c>
      <c r="I14" s="617"/>
    </row>
    <row r="15" spans="1:9" ht="34.5" customHeight="1">
      <c r="A15" s="596"/>
      <c r="B15" s="30" t="s">
        <v>434</v>
      </c>
      <c r="C15" s="31"/>
      <c r="D15" s="31"/>
      <c r="E15" s="31"/>
      <c r="F15" s="31"/>
      <c r="G15" s="32"/>
      <c r="H15" s="476"/>
      <c r="I15" s="619"/>
    </row>
    <row r="16" spans="1:9" ht="34.5" customHeight="1">
      <c r="A16" s="238">
        <v>7</v>
      </c>
      <c r="B16" s="28" t="s">
        <v>435</v>
      </c>
      <c r="C16" s="19"/>
      <c r="D16" s="19"/>
      <c r="E16" s="19"/>
      <c r="F16" s="239"/>
      <c r="G16" s="240" t="s">
        <v>436</v>
      </c>
      <c r="H16" s="408">
        <f>MIN(MAX(H14,18300-(12-H10)*1525),486000)</f>
        <v>18300</v>
      </c>
      <c r="I16" s="248"/>
    </row>
    <row r="17" spans="1:9" ht="34.5" customHeight="1" thickBot="1">
      <c r="A17" s="235">
        <v>8</v>
      </c>
      <c r="B17" s="236" t="s">
        <v>437</v>
      </c>
      <c r="C17" s="54"/>
      <c r="D17" s="54"/>
      <c r="E17" s="54"/>
      <c r="F17" s="54"/>
      <c r="G17" s="241" t="s">
        <v>436</v>
      </c>
      <c r="H17" s="79">
        <f>H16</f>
        <v>18300</v>
      </c>
      <c r="I17" s="249"/>
    </row>
    <row r="18" spans="1:9" ht="12.75">
      <c r="A18" s="519">
        <v>2</v>
      </c>
      <c r="B18" s="613"/>
      <c r="C18" s="613"/>
      <c r="D18" s="613"/>
      <c r="E18" s="613"/>
      <c r="F18" s="613"/>
      <c r="G18" s="613"/>
      <c r="H18" s="613"/>
      <c r="I18" s="613"/>
    </row>
  </sheetData>
  <sheetProtection password="EF65" sheet="1" objects="1" scenarios="1"/>
  <mergeCells count="22">
    <mergeCell ref="A18:I18"/>
    <mergeCell ref="I2:I4"/>
    <mergeCell ref="I5:I7"/>
    <mergeCell ref="I8:I9"/>
    <mergeCell ref="I10:I11"/>
    <mergeCell ref="I12:I13"/>
    <mergeCell ref="I14:I15"/>
    <mergeCell ref="H2:H4"/>
    <mergeCell ref="A2:A4"/>
    <mergeCell ref="B2:G4"/>
    <mergeCell ref="A5:A7"/>
    <mergeCell ref="B5:G7"/>
    <mergeCell ref="H5:H7"/>
    <mergeCell ref="A8:A9"/>
    <mergeCell ref="H8:H9"/>
    <mergeCell ref="A14:A15"/>
    <mergeCell ref="H14:H15"/>
    <mergeCell ref="A10:A11"/>
    <mergeCell ref="H10:H11"/>
    <mergeCell ref="A12:A13"/>
    <mergeCell ref="B12:G13"/>
    <mergeCell ref="H12:H13"/>
  </mergeCells>
  <printOptions/>
  <pageMargins left="0.38" right="0.4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4" sqref="G4:G6"/>
    </sheetView>
  </sheetViews>
  <sheetFormatPr defaultColWidth="9.140625" defaultRowHeight="12.75"/>
  <cols>
    <col min="1" max="1" width="3.140625" style="16" customWidth="1"/>
    <col min="2" max="3" width="9.140625" style="16" customWidth="1"/>
    <col min="4" max="4" width="14.28125" style="16" customWidth="1"/>
    <col min="5" max="5" width="17.7109375" style="16" customWidth="1"/>
    <col min="6" max="6" width="25.8515625" style="16" customWidth="1"/>
    <col min="7" max="8" width="9.00390625" style="16" customWidth="1"/>
    <col min="9" max="16384" width="9.140625" style="16" customWidth="1"/>
  </cols>
  <sheetData>
    <row r="1" spans="7:8" ht="18" customHeight="1" thickBot="1">
      <c r="G1" s="232" t="s">
        <v>468</v>
      </c>
      <c r="H1" s="232" t="s">
        <v>469</v>
      </c>
    </row>
    <row r="2" spans="1:8" ht="18" customHeight="1">
      <c r="A2" s="621">
        <v>9</v>
      </c>
      <c r="B2" s="250" t="s">
        <v>598</v>
      </c>
      <c r="C2" s="70"/>
      <c r="D2" s="70"/>
      <c r="E2" s="70"/>
      <c r="F2" s="151"/>
      <c r="G2" s="620">
        <f>INT(0.296*SP2!H17+0.99)</f>
        <v>5417</v>
      </c>
      <c r="H2" s="72"/>
    </row>
    <row r="3" spans="1:8" ht="18" customHeight="1">
      <c r="A3" s="596"/>
      <c r="B3" s="30" t="s">
        <v>440</v>
      </c>
      <c r="C3" s="75"/>
      <c r="D3" s="75"/>
      <c r="E3" s="75"/>
      <c r="F3" s="26"/>
      <c r="G3" s="539"/>
      <c r="H3" s="256"/>
    </row>
    <row r="4" spans="1:8" ht="18" customHeight="1">
      <c r="A4" s="595">
        <v>10</v>
      </c>
      <c r="B4" s="234" t="s">
        <v>441</v>
      </c>
      <c r="C4" s="23"/>
      <c r="D4" s="23"/>
      <c r="E4" s="23"/>
      <c r="F4" s="24"/>
      <c r="G4" s="475">
        <v>0</v>
      </c>
      <c r="H4" s="162"/>
    </row>
    <row r="5" spans="1:8" ht="18" customHeight="1">
      <c r="A5" s="603"/>
      <c r="B5" s="233" t="s">
        <v>442</v>
      </c>
      <c r="C5" s="75"/>
      <c r="D5" s="75"/>
      <c r="E5" s="75"/>
      <c r="F5" s="26"/>
      <c r="G5" s="629"/>
      <c r="H5" s="256"/>
    </row>
    <row r="6" spans="1:8" ht="18" customHeight="1">
      <c r="A6" s="596"/>
      <c r="B6" s="251" t="s">
        <v>470</v>
      </c>
      <c r="C6" s="31"/>
      <c r="D6" s="31"/>
      <c r="E6" s="31"/>
      <c r="F6" s="32"/>
      <c r="G6" s="560"/>
      <c r="H6" s="248"/>
    </row>
    <row r="7" spans="1:8" ht="18" customHeight="1">
      <c r="A7" s="595">
        <v>11</v>
      </c>
      <c r="B7" s="598" t="s">
        <v>443</v>
      </c>
      <c r="C7" s="599"/>
      <c r="D7" s="554"/>
      <c r="E7" s="252" t="s">
        <v>444</v>
      </c>
      <c r="F7" s="32"/>
      <c r="G7" s="247">
        <f>IF(G4&gt;G2,-G4+G2,0)</f>
        <v>0</v>
      </c>
      <c r="H7" s="248"/>
    </row>
    <row r="8" spans="1:8" ht="18" customHeight="1" thickBot="1">
      <c r="A8" s="632"/>
      <c r="B8" s="557"/>
      <c r="C8" s="633"/>
      <c r="D8" s="558"/>
      <c r="E8" s="253" t="s">
        <v>445</v>
      </c>
      <c r="F8" s="53"/>
      <c r="G8" s="145">
        <f>IF(G4&lt;G2,G2-G4,0)</f>
        <v>5417</v>
      </c>
      <c r="H8" s="147"/>
    </row>
    <row r="9" spans="1:7" ht="13.5" customHeight="1">
      <c r="A9" s="35" t="s">
        <v>446</v>
      </c>
      <c r="B9" s="15" t="s">
        <v>447</v>
      </c>
      <c r="C9" s="15"/>
      <c r="D9" s="15"/>
      <c r="E9" s="15"/>
      <c r="F9" s="15"/>
      <c r="G9" s="15"/>
    </row>
    <row r="10" spans="1:8" ht="13.5" customHeight="1">
      <c r="A10" s="35"/>
      <c r="B10" s="15" t="s">
        <v>448</v>
      </c>
      <c r="C10" s="15">
        <f>G8</f>
        <v>5417</v>
      </c>
      <c r="D10" s="15" t="s">
        <v>449</v>
      </c>
      <c r="E10" s="15" t="s">
        <v>450</v>
      </c>
      <c r="F10" s="409"/>
      <c r="G10" s="409"/>
      <c r="H10" s="410"/>
    </row>
    <row r="11" spans="1:7" ht="13.5" customHeight="1">
      <c r="A11" s="35"/>
      <c r="B11" s="15"/>
      <c r="C11" s="15"/>
      <c r="D11" s="15"/>
      <c r="E11" s="15" t="s">
        <v>451</v>
      </c>
      <c r="F11" s="15"/>
      <c r="G11" s="15"/>
    </row>
    <row r="12" spans="1:7" ht="13.5" customHeight="1">
      <c r="A12" s="35" t="s">
        <v>452</v>
      </c>
      <c r="B12" s="15" t="s">
        <v>599</v>
      </c>
      <c r="C12" s="15"/>
      <c r="D12" s="15"/>
      <c r="E12" s="15"/>
      <c r="F12" s="15"/>
      <c r="G12" s="15"/>
    </row>
    <row r="13" spans="1:7" ht="13.5" customHeight="1">
      <c r="A13" s="15"/>
      <c r="B13" s="15" t="s">
        <v>448</v>
      </c>
      <c r="C13" s="15">
        <f>-G7</f>
        <v>0</v>
      </c>
      <c r="D13" s="15" t="s">
        <v>453</v>
      </c>
      <c r="E13" s="15"/>
      <c r="F13" s="15"/>
      <c r="G13" s="15"/>
    </row>
    <row r="14" spans="1:8" ht="13.5" customHeight="1">
      <c r="A14" s="15"/>
      <c r="B14" s="15" t="s">
        <v>454</v>
      </c>
      <c r="C14" s="15"/>
      <c r="D14" s="411"/>
      <c r="E14" s="409"/>
      <c r="F14" s="409"/>
      <c r="G14" s="411"/>
      <c r="H14" s="410"/>
    </row>
    <row r="15" spans="1:7" ht="13.5" customHeight="1">
      <c r="A15" s="15"/>
      <c r="B15" s="15" t="s">
        <v>455</v>
      </c>
      <c r="C15" s="15"/>
      <c r="D15" s="15"/>
      <c r="E15" s="15"/>
      <c r="F15" s="15"/>
      <c r="G15" s="15"/>
    </row>
    <row r="16" spans="1:7" ht="13.5" customHeight="1">
      <c r="A16" s="15"/>
      <c r="B16" s="15"/>
      <c r="C16" s="15"/>
      <c r="D16" s="15"/>
      <c r="E16" s="15"/>
      <c r="F16" s="15"/>
      <c r="G16" s="15"/>
    </row>
    <row r="17" spans="1:7" ht="18" customHeight="1" thickBot="1">
      <c r="A17" s="230" t="s">
        <v>471</v>
      </c>
      <c r="B17" s="15"/>
      <c r="C17" s="15"/>
      <c r="D17" s="15"/>
      <c r="E17" s="15"/>
      <c r="F17" s="15"/>
      <c r="G17" s="15"/>
    </row>
    <row r="18" spans="1:8" ht="18" customHeight="1">
      <c r="A18" s="621">
        <v>12</v>
      </c>
      <c r="B18" s="250" t="s">
        <v>472</v>
      </c>
      <c r="C18" s="70"/>
      <c r="D18" s="70"/>
      <c r="E18" s="70"/>
      <c r="F18" s="151"/>
      <c r="G18" s="453">
        <f>MIN(MAX(INT(SP2!H14/SP2!H10+0.99),1575),40500)</f>
        <v>1575</v>
      </c>
      <c r="H18" s="72"/>
    </row>
    <row r="19" spans="1:8" ht="18" customHeight="1">
      <c r="A19" s="603"/>
      <c r="B19" s="233" t="s">
        <v>473</v>
      </c>
      <c r="C19" s="75"/>
      <c r="D19" s="75"/>
      <c r="E19" s="75"/>
      <c r="F19" s="26"/>
      <c r="G19" s="629"/>
      <c r="H19" s="256"/>
    </row>
    <row r="20" spans="1:8" ht="18" customHeight="1">
      <c r="A20" s="596"/>
      <c r="B20" s="21" t="s">
        <v>456</v>
      </c>
      <c r="C20" s="75"/>
      <c r="D20" s="75"/>
      <c r="E20" s="75"/>
      <c r="F20" s="26"/>
      <c r="G20" s="560"/>
      <c r="H20" s="161"/>
    </row>
    <row r="21" spans="1:8" ht="18" customHeight="1">
      <c r="A21" s="595">
        <v>13</v>
      </c>
      <c r="B21" s="234" t="s">
        <v>474</v>
      </c>
      <c r="C21" s="23"/>
      <c r="D21" s="23"/>
      <c r="E21" s="23"/>
      <c r="F21" s="24"/>
      <c r="G21" s="601">
        <f>INT(+G18*0.296+0.99)</f>
        <v>467</v>
      </c>
      <c r="H21" s="162"/>
    </row>
    <row r="22" spans="1:8" ht="18" customHeight="1">
      <c r="A22" s="596"/>
      <c r="B22" s="251" t="s">
        <v>475</v>
      </c>
      <c r="C22" s="31"/>
      <c r="D22" s="31"/>
      <c r="E22" s="31"/>
      <c r="F22" s="255" t="s">
        <v>457</v>
      </c>
      <c r="G22" s="539"/>
      <c r="H22" s="248"/>
    </row>
    <row r="23" spans="1:8" ht="18" customHeight="1">
      <c r="A23" s="595">
        <v>14</v>
      </c>
      <c r="B23" s="233" t="s">
        <v>458</v>
      </c>
      <c r="C23" s="75"/>
      <c r="D23" s="75"/>
      <c r="E23" s="75"/>
      <c r="F23" s="26"/>
      <c r="G23" s="475">
        <f>INT(+G18*0.044+0.99)</f>
        <v>70</v>
      </c>
      <c r="H23" s="161"/>
    </row>
    <row r="24" spans="1:8" ht="18" customHeight="1">
      <c r="A24" s="596"/>
      <c r="B24" s="30" t="s">
        <v>459</v>
      </c>
      <c r="C24" s="31"/>
      <c r="D24" s="31"/>
      <c r="E24" s="31"/>
      <c r="F24" s="32"/>
      <c r="G24" s="560"/>
      <c r="H24" s="248"/>
    </row>
    <row r="25" spans="1:8" ht="18" customHeight="1">
      <c r="A25" s="595">
        <v>15</v>
      </c>
      <c r="B25" s="233" t="s">
        <v>476</v>
      </c>
      <c r="C25" s="75"/>
      <c r="D25" s="75"/>
      <c r="E25" s="75"/>
      <c r="F25" s="26"/>
      <c r="G25" s="601">
        <f>G23+G21</f>
        <v>537</v>
      </c>
      <c r="H25" s="161"/>
    </row>
    <row r="26" spans="1:8" ht="18" customHeight="1">
      <c r="A26" s="630"/>
      <c r="B26" s="233" t="s">
        <v>477</v>
      </c>
      <c r="C26" s="75"/>
      <c r="D26" s="75"/>
      <c r="E26" s="75"/>
      <c r="F26" s="26"/>
      <c r="G26" s="537"/>
      <c r="H26" s="161"/>
    </row>
    <row r="27" spans="1:8" ht="18" customHeight="1" thickBot="1">
      <c r="A27" s="631"/>
      <c r="B27" s="257" t="s">
        <v>478</v>
      </c>
      <c r="C27" s="54"/>
      <c r="D27" s="54"/>
      <c r="E27" s="54"/>
      <c r="F27" s="259" t="s">
        <v>460</v>
      </c>
      <c r="G27" s="538"/>
      <c r="H27" s="249"/>
    </row>
    <row r="28" spans="1:7" ht="18" customHeight="1">
      <c r="A28" s="33" t="s">
        <v>461</v>
      </c>
      <c r="B28" s="15"/>
      <c r="C28" s="15"/>
      <c r="D28" s="15"/>
      <c r="E28" s="15"/>
      <c r="F28" s="15"/>
      <c r="G28" s="15"/>
    </row>
    <row r="29" spans="1:7" ht="18" customHeight="1">
      <c r="A29" s="33" t="s">
        <v>462</v>
      </c>
      <c r="B29" s="15"/>
      <c r="C29" s="15"/>
      <c r="D29" s="15"/>
      <c r="E29" s="15"/>
      <c r="F29" s="15"/>
      <c r="G29" s="15"/>
    </row>
    <row r="30" spans="1:7" ht="13.5" customHeight="1">
      <c r="A30" s="15"/>
      <c r="B30" s="15"/>
      <c r="C30" s="15"/>
      <c r="D30" s="15"/>
      <c r="E30" s="15"/>
      <c r="F30" s="15"/>
      <c r="G30" s="15"/>
    </row>
    <row r="31" spans="1:7" ht="13.5" customHeight="1">
      <c r="A31" s="15" t="s">
        <v>467</v>
      </c>
      <c r="B31" s="15"/>
      <c r="C31" s="15"/>
      <c r="D31" s="15"/>
      <c r="E31" s="15"/>
      <c r="F31" s="254"/>
      <c r="G31" s="15"/>
    </row>
    <row r="32" spans="1:8" ht="13.5" customHeight="1">
      <c r="A32" s="75"/>
      <c r="B32" s="75"/>
      <c r="C32" s="75"/>
      <c r="D32" s="75"/>
      <c r="E32" s="75"/>
      <c r="F32" s="258"/>
      <c r="G32" s="75"/>
      <c r="H32" s="258" t="s">
        <v>463</v>
      </c>
    </row>
    <row r="33" spans="1:8" ht="13.5" customHeight="1">
      <c r="A33" s="31"/>
      <c r="B33" s="31"/>
      <c r="C33" s="31"/>
      <c r="D33" s="31"/>
      <c r="E33" s="31"/>
      <c r="F33" s="255"/>
      <c r="G33" s="31"/>
      <c r="H33" s="255" t="s">
        <v>464</v>
      </c>
    </row>
    <row r="34" spans="1:7" ht="13.5" customHeight="1">
      <c r="A34" s="228" t="s">
        <v>479</v>
      </c>
      <c r="B34" s="15"/>
      <c r="C34" s="15"/>
      <c r="D34" s="15"/>
      <c r="E34" s="15"/>
      <c r="F34" s="15"/>
      <c r="G34" s="15"/>
    </row>
    <row r="35" spans="1:7" ht="13.5" customHeight="1">
      <c r="A35" s="228" t="s">
        <v>480</v>
      </c>
      <c r="B35" s="15"/>
      <c r="C35" s="15"/>
      <c r="D35" s="15"/>
      <c r="E35" s="15"/>
      <c r="F35" s="254"/>
      <c r="G35" s="15"/>
    </row>
    <row r="36" spans="1:7" ht="13.5" customHeight="1">
      <c r="A36" s="15"/>
      <c r="B36" s="15"/>
      <c r="C36" s="15"/>
      <c r="D36" s="15"/>
      <c r="E36" s="15"/>
      <c r="F36" s="254"/>
      <c r="G36" s="15"/>
    </row>
    <row r="37" spans="1:8" ht="13.5" customHeight="1">
      <c r="A37" s="437" t="s">
        <v>465</v>
      </c>
      <c r="B37" s="628"/>
      <c r="C37" s="628"/>
      <c r="D37" s="628"/>
      <c r="E37" s="628"/>
      <c r="F37" s="628"/>
      <c r="G37" s="628"/>
      <c r="H37" s="628"/>
    </row>
    <row r="38" spans="1:8" ht="13.5" customHeight="1">
      <c r="A38" s="439" t="s">
        <v>481</v>
      </c>
      <c r="B38" s="440"/>
      <c r="C38" s="440"/>
      <c r="D38" s="440"/>
      <c r="E38" s="440"/>
      <c r="F38" s="440"/>
      <c r="G38" s="440"/>
      <c r="H38" s="440"/>
    </row>
    <row r="39" spans="1:7" ht="13.5" customHeight="1">
      <c r="A39" s="14" t="s">
        <v>482</v>
      </c>
      <c r="B39" s="15"/>
      <c r="C39" s="15"/>
      <c r="D39" s="15"/>
      <c r="E39" s="15"/>
      <c r="F39" s="15"/>
      <c r="G39" s="15"/>
    </row>
    <row r="40" spans="1:6" ht="13.5" customHeight="1">
      <c r="A40" s="14" t="s">
        <v>466</v>
      </c>
      <c r="C40" s="15"/>
      <c r="E40" s="15"/>
      <c r="F40" s="15"/>
    </row>
    <row r="41" spans="1:6" ht="18" customHeight="1">
      <c r="A41" s="15" t="s">
        <v>467</v>
      </c>
      <c r="C41" s="15"/>
      <c r="E41" s="15"/>
      <c r="F41" s="15"/>
    </row>
    <row r="42" spans="1:8" ht="18" customHeight="1">
      <c r="A42" s="15"/>
      <c r="E42" s="15"/>
      <c r="F42" s="254"/>
      <c r="H42" s="254" t="s">
        <v>463</v>
      </c>
    </row>
    <row r="43" spans="1:8" ht="18" customHeight="1">
      <c r="A43" s="15"/>
      <c r="B43" s="15"/>
      <c r="D43" s="15"/>
      <c r="E43" s="15"/>
      <c r="F43" s="254"/>
      <c r="G43" s="15"/>
      <c r="H43" s="254" t="s">
        <v>464</v>
      </c>
    </row>
    <row r="44" ht="12.75">
      <c r="E44" s="16">
        <v>3</v>
      </c>
    </row>
  </sheetData>
  <sheetProtection password="EF65" sheet="1" objects="1" scenarios="1"/>
  <mergeCells count="16">
    <mergeCell ref="G2:G3"/>
    <mergeCell ref="G4:G6"/>
    <mergeCell ref="A7:A8"/>
    <mergeCell ref="A4:A6"/>
    <mergeCell ref="A2:A3"/>
    <mergeCell ref="B7:D8"/>
    <mergeCell ref="A37:H37"/>
    <mergeCell ref="A38:H38"/>
    <mergeCell ref="G18:G20"/>
    <mergeCell ref="G21:G22"/>
    <mergeCell ref="G23:G24"/>
    <mergeCell ref="G25:G27"/>
    <mergeCell ref="A18:A20"/>
    <mergeCell ref="A21:A22"/>
    <mergeCell ref="A23:A24"/>
    <mergeCell ref="A25:A27"/>
  </mergeCells>
  <printOptions/>
  <pageMargins left="0.39" right="0.4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4" sqref="A14"/>
    </sheetView>
  </sheetViews>
  <sheetFormatPr defaultColWidth="9.140625" defaultRowHeight="12.75"/>
  <cols>
    <col min="1" max="1" width="31.7109375" style="0" customWidth="1"/>
    <col min="2" max="2" width="13.140625" style="0" customWidth="1"/>
    <col min="3" max="3" width="13.28125" style="0" customWidth="1"/>
    <col min="4" max="4" width="14.28125" style="0" customWidth="1"/>
    <col min="5" max="5" width="24.57421875" style="0" customWidth="1"/>
  </cols>
  <sheetData>
    <row r="1" spans="1:5" ht="12.75">
      <c r="A1" s="15"/>
      <c r="B1" s="75"/>
      <c r="C1" s="81"/>
      <c r="D1" s="260" t="s">
        <v>603</v>
      </c>
      <c r="E1" s="24"/>
    </row>
    <row r="2" spans="1:5" ht="30">
      <c r="A2" s="15"/>
      <c r="B2" s="636" t="s">
        <v>407</v>
      </c>
      <c r="C2" s="637"/>
      <c r="D2" s="21"/>
      <c r="E2" s="26"/>
    </row>
    <row r="3" spans="1:5" ht="12.75">
      <c r="A3" s="261" t="s">
        <v>600</v>
      </c>
      <c r="B3" s="17"/>
      <c r="C3" s="15"/>
      <c r="D3" s="21"/>
      <c r="E3" s="26"/>
    </row>
    <row r="4" spans="1:5" ht="15.75">
      <c r="A4" s="261" t="s">
        <v>483</v>
      </c>
      <c r="B4" s="638" t="s">
        <v>507</v>
      </c>
      <c r="C4" s="639"/>
      <c r="D4" s="21"/>
      <c r="E4" s="26"/>
    </row>
    <row r="5" spans="1:5" ht="12.75">
      <c r="A5" s="261" t="s">
        <v>601</v>
      </c>
      <c r="B5" s="17"/>
      <c r="C5" s="15"/>
      <c r="D5" s="132" t="s">
        <v>602</v>
      </c>
      <c r="E5" s="32"/>
    </row>
    <row r="6" spans="1:5" ht="12.75">
      <c r="A6" s="15"/>
      <c r="B6" s="15"/>
      <c r="C6" s="15"/>
      <c r="D6" s="15"/>
      <c r="E6" s="15"/>
    </row>
    <row r="7" spans="1:5" ht="15.75">
      <c r="A7" s="638" t="s">
        <v>484</v>
      </c>
      <c r="B7" s="438"/>
      <c r="C7" s="438"/>
      <c r="D7" s="438"/>
      <c r="E7" s="438"/>
    </row>
    <row r="8" spans="1:5" ht="15.75">
      <c r="A8" s="638" t="s">
        <v>485</v>
      </c>
      <c r="B8" s="438"/>
      <c r="C8" s="438"/>
      <c r="D8" s="438"/>
      <c r="E8" s="438"/>
    </row>
    <row r="9" spans="1:5" ht="12.75">
      <c r="A9" s="15"/>
      <c r="B9" s="15"/>
      <c r="C9" s="15"/>
      <c r="D9" s="15"/>
      <c r="E9" s="15"/>
    </row>
    <row r="10" spans="1:5" ht="16.5" thickBot="1">
      <c r="A10" s="263" t="s">
        <v>519</v>
      </c>
      <c r="B10" s="263"/>
      <c r="C10" s="263"/>
      <c r="D10" s="262" t="s">
        <v>486</v>
      </c>
      <c r="E10" s="15"/>
    </row>
    <row r="11" spans="1:5" ht="15" customHeight="1">
      <c r="A11" s="69" t="s">
        <v>487</v>
      </c>
      <c r="B11" s="268"/>
      <c r="C11" s="70"/>
      <c r="D11" s="138"/>
      <c r="E11" s="269" t="s">
        <v>488</v>
      </c>
    </row>
    <row r="12" spans="1:5" ht="15" customHeight="1">
      <c r="A12" s="270" t="str">
        <f>+CONCATENATE('DP1'!B30," ",'DP1'!B31," ",'DP1'!D31)</f>
        <v>  </v>
      </c>
      <c r="B12" s="264"/>
      <c r="C12" s="31"/>
      <c r="D12" s="31"/>
      <c r="E12" s="271">
        <f>+SP1!B20</f>
        <v>0</v>
      </c>
    </row>
    <row r="13" spans="1:5" ht="15" customHeight="1">
      <c r="A13" s="98" t="s">
        <v>489</v>
      </c>
      <c r="B13" s="149"/>
      <c r="C13" s="149"/>
      <c r="D13" s="149"/>
      <c r="E13" s="100"/>
    </row>
    <row r="14" spans="1:5" ht="15" customHeight="1">
      <c r="A14" s="272" t="str">
        <f>+SP1!B23</f>
        <v> , 0</v>
      </c>
      <c r="B14" s="273"/>
      <c r="C14" s="85"/>
      <c r="D14" s="105"/>
      <c r="E14" s="107"/>
    </row>
    <row r="15" spans="1:5" ht="15" customHeight="1">
      <c r="A15" s="399" t="s">
        <v>490</v>
      </c>
      <c r="B15" s="267">
        <f>+'DP1'!B35</f>
        <v>0</v>
      </c>
      <c r="C15" s="266"/>
      <c r="D15" s="265" t="s">
        <v>491</v>
      </c>
      <c r="E15" s="274">
        <f>+SP1!G23</f>
        <v>0</v>
      </c>
    </row>
    <row r="16" spans="1:5" ht="15" customHeight="1">
      <c r="A16" s="98" t="s">
        <v>189</v>
      </c>
      <c r="B16" s="635" t="s">
        <v>492</v>
      </c>
      <c r="C16" s="585"/>
      <c r="D16" s="585"/>
      <c r="E16" s="275" t="s">
        <v>493</v>
      </c>
    </row>
    <row r="17" spans="1:5" ht="15" customHeight="1">
      <c r="A17" s="418" t="s">
        <v>85</v>
      </c>
      <c r="B17" s="419"/>
      <c r="C17" s="420"/>
      <c r="D17" s="421"/>
      <c r="E17" s="422"/>
    </row>
    <row r="18" spans="1:5" ht="15" customHeight="1" thickBot="1">
      <c r="A18" s="418" t="s">
        <v>85</v>
      </c>
      <c r="B18" s="419"/>
      <c r="C18" s="421"/>
      <c r="D18" s="421"/>
      <c r="E18" s="423"/>
    </row>
    <row r="19" spans="1:5" ht="15" customHeight="1">
      <c r="A19" s="125"/>
      <c r="B19" s="70"/>
      <c r="C19" s="70"/>
      <c r="D19" s="70"/>
      <c r="E19" s="48"/>
    </row>
    <row r="20" spans="1:5" ht="15" customHeight="1">
      <c r="A20" s="285" t="s">
        <v>494</v>
      </c>
      <c r="B20" s="105"/>
      <c r="C20" s="75"/>
      <c r="D20" s="75"/>
      <c r="E20" s="107"/>
    </row>
    <row r="21" spans="1:5" ht="15" customHeight="1">
      <c r="A21" s="285" t="s">
        <v>495</v>
      </c>
      <c r="B21" s="105"/>
      <c r="C21" s="277">
        <v>36616</v>
      </c>
      <c r="D21" s="75"/>
      <c r="E21" s="107"/>
    </row>
    <row r="22" spans="1:5" ht="15" customHeight="1" thickBot="1">
      <c r="A22" s="152"/>
      <c r="B22" s="54"/>
      <c r="C22" s="54"/>
      <c r="D22" s="105"/>
      <c r="E22" s="107"/>
    </row>
    <row r="23" spans="1:5" ht="15" customHeight="1">
      <c r="A23" s="74" t="s">
        <v>508</v>
      </c>
      <c r="B23" s="105"/>
      <c r="C23" s="76" t="s">
        <v>497</v>
      </c>
      <c r="D23" s="276"/>
      <c r="E23" s="107"/>
    </row>
    <row r="24" spans="1:5" ht="15" customHeight="1" thickBot="1">
      <c r="A24" s="98"/>
      <c r="B24" s="149"/>
      <c r="C24" s="293"/>
      <c r="D24" s="589" t="s">
        <v>496</v>
      </c>
      <c r="E24" s="590"/>
    </row>
    <row r="25" spans="1:5" ht="15" customHeight="1">
      <c r="A25" s="288" t="s">
        <v>517</v>
      </c>
      <c r="B25" s="105"/>
      <c r="C25" s="75"/>
      <c r="D25" s="75"/>
      <c r="E25" s="107"/>
    </row>
    <row r="26" spans="1:5" ht="15" customHeight="1">
      <c r="A26" s="286" t="s">
        <v>510</v>
      </c>
      <c r="B26" s="105"/>
      <c r="C26" s="75"/>
      <c r="D26" s="75"/>
      <c r="E26" s="107"/>
    </row>
    <row r="27" spans="1:5" ht="15" customHeight="1">
      <c r="A27" s="286" t="s">
        <v>511</v>
      </c>
      <c r="B27" s="105"/>
      <c r="C27" s="75"/>
      <c r="D27" s="75"/>
      <c r="E27" s="107"/>
    </row>
    <row r="28" spans="1:5" ht="15" customHeight="1">
      <c r="A28" s="286" t="s">
        <v>512</v>
      </c>
      <c r="B28" s="337">
        <f>+MAX(0,ZP3!D13)</f>
        <v>0</v>
      </c>
      <c r="C28" s="338" t="s">
        <v>513</v>
      </c>
      <c r="D28" s="75"/>
      <c r="E28" s="107"/>
    </row>
    <row r="29" spans="1:5" ht="15" customHeight="1">
      <c r="A29" s="284" t="s">
        <v>509</v>
      </c>
      <c r="B29" s="279"/>
      <c r="C29" s="75"/>
      <c r="D29" s="75"/>
      <c r="E29" s="107"/>
    </row>
    <row r="30" spans="1:5" ht="15" customHeight="1">
      <c r="A30" s="287" t="s">
        <v>516</v>
      </c>
      <c r="B30" s="149"/>
      <c r="C30" s="23"/>
      <c r="D30" s="23"/>
      <c r="E30" s="100"/>
    </row>
    <row r="31" spans="1:5" ht="15" customHeight="1">
      <c r="A31" s="286" t="s">
        <v>523</v>
      </c>
      <c r="B31" s="75"/>
      <c r="C31" s="106"/>
      <c r="D31" s="106"/>
      <c r="E31" s="204"/>
    </row>
    <row r="32" spans="1:5" ht="15" customHeight="1">
      <c r="A32" s="291" t="s">
        <v>524</v>
      </c>
      <c r="B32" s="640"/>
      <c r="C32" s="444"/>
      <c r="D32" s="292" t="s">
        <v>514</v>
      </c>
      <c r="E32" s="425"/>
    </row>
    <row r="33" spans="1:5" ht="15" customHeight="1">
      <c r="A33" s="288" t="s">
        <v>515</v>
      </c>
      <c r="B33" s="105"/>
      <c r="C33" s="75"/>
      <c r="D33" s="75"/>
      <c r="E33" s="107"/>
    </row>
    <row r="34" spans="1:5" ht="15" customHeight="1">
      <c r="A34" s="286" t="s">
        <v>518</v>
      </c>
      <c r="B34" s="105"/>
      <c r="C34" s="75"/>
      <c r="D34" s="75"/>
      <c r="E34" s="107"/>
    </row>
    <row r="35" spans="1:5" ht="15" customHeight="1">
      <c r="A35" s="286" t="s">
        <v>520</v>
      </c>
      <c r="B35" s="105"/>
      <c r="C35" s="75"/>
      <c r="D35" s="75"/>
      <c r="E35" s="107"/>
    </row>
    <row r="36" spans="1:5" ht="15" customHeight="1">
      <c r="A36" s="289"/>
      <c r="B36" s="280" t="s">
        <v>498</v>
      </c>
      <c r="C36" s="82" t="s">
        <v>499</v>
      </c>
      <c r="D36" s="75"/>
      <c r="E36" s="107"/>
    </row>
    <row r="37" spans="1:5" ht="15" customHeight="1">
      <c r="A37" s="289"/>
      <c r="B37" s="280" t="s">
        <v>500</v>
      </c>
      <c r="C37" s="82" t="s">
        <v>499</v>
      </c>
      <c r="D37" s="75"/>
      <c r="E37" s="107"/>
    </row>
    <row r="38" spans="1:5" ht="15" customHeight="1">
      <c r="A38" s="286" t="s">
        <v>521</v>
      </c>
      <c r="B38" s="105"/>
      <c r="C38" s="75"/>
      <c r="D38" s="76"/>
      <c r="E38" s="281" t="s">
        <v>501</v>
      </c>
    </row>
    <row r="39" spans="1:5" ht="15" customHeight="1">
      <c r="A39" s="286" t="s">
        <v>522</v>
      </c>
      <c r="B39" s="105"/>
      <c r="C39" s="75"/>
      <c r="D39" s="75"/>
      <c r="E39" s="281" t="s">
        <v>501</v>
      </c>
    </row>
    <row r="40" spans="1:5" ht="15" customHeight="1">
      <c r="A40" s="278" t="s">
        <v>502</v>
      </c>
      <c r="B40" s="31"/>
      <c r="C40" s="31"/>
      <c r="D40" s="31" t="s">
        <v>503</v>
      </c>
      <c r="E40" s="104"/>
    </row>
    <row r="41" spans="1:5" ht="15" customHeight="1">
      <c r="A41" s="74" t="s">
        <v>604</v>
      </c>
      <c r="B41" s="105"/>
      <c r="C41" s="75"/>
      <c r="D41" s="75"/>
      <c r="E41" s="107"/>
    </row>
    <row r="42" spans="1:5" ht="15" customHeight="1">
      <c r="A42" s="74" t="s">
        <v>504</v>
      </c>
      <c r="B42" s="105"/>
      <c r="C42" s="75"/>
      <c r="D42" s="75"/>
      <c r="E42" s="107"/>
    </row>
    <row r="43" spans="1:5" ht="13.5" customHeight="1">
      <c r="A43" s="74"/>
      <c r="B43" s="105"/>
      <c r="C43" s="75"/>
      <c r="D43" s="75"/>
      <c r="E43" s="107"/>
    </row>
    <row r="44" spans="1:5" ht="13.5" customHeight="1">
      <c r="A44" s="74"/>
      <c r="B44" s="105"/>
      <c r="C44" s="75"/>
      <c r="D44" s="75"/>
      <c r="E44" s="107"/>
    </row>
    <row r="45" spans="1:5" ht="13.5" customHeight="1" thickBot="1">
      <c r="A45" s="282" t="s">
        <v>505</v>
      </c>
      <c r="B45" s="283"/>
      <c r="C45" s="54"/>
      <c r="D45" s="283" t="s">
        <v>506</v>
      </c>
      <c r="E45" s="55"/>
    </row>
    <row r="46" spans="1:5" ht="13.5" customHeight="1">
      <c r="A46" s="228"/>
      <c r="B46" s="228"/>
      <c r="C46" s="15"/>
      <c r="D46" s="15"/>
      <c r="E46" s="290" t="str">
        <f>+SP1!G44</f>
        <v>Formulář zpracovala ASPEKT HM s.r.o., daňová a účetní kancelář, Přemyslova 20, Kralupy, tel. 0205 /721 436</v>
      </c>
    </row>
    <row r="47" spans="1:5" ht="13.5" customHeight="1">
      <c r="A47" s="634">
        <v>1</v>
      </c>
      <c r="B47" s="634"/>
      <c r="C47" s="634"/>
      <c r="D47" s="634"/>
      <c r="E47" s="634"/>
    </row>
  </sheetData>
  <sheetProtection password="EF65" sheet="1" objects="1" scenarios="1"/>
  <mergeCells count="8">
    <mergeCell ref="A47:E47"/>
    <mergeCell ref="B16:D16"/>
    <mergeCell ref="B2:C2"/>
    <mergeCell ref="B4:C4"/>
    <mergeCell ref="D24:E24"/>
    <mergeCell ref="A7:E7"/>
    <mergeCell ref="A8:E8"/>
    <mergeCell ref="B32:C32"/>
  </mergeCells>
  <printOptions/>
  <pageMargins left="0.39" right="0.41" top="1" bottom="1" header="0.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">
      <selection activeCell="D23" sqref="D23:D24"/>
    </sheetView>
  </sheetViews>
  <sheetFormatPr defaultColWidth="9.140625" defaultRowHeight="12.75"/>
  <cols>
    <col min="1" max="1" width="6.8515625" style="0" customWidth="1"/>
    <col min="2" max="2" width="55.28125" style="0" customWidth="1"/>
    <col min="3" max="3" width="9.421875" style="0" customWidth="1"/>
    <col min="4" max="5" width="12.421875" style="0" customWidth="1"/>
  </cols>
  <sheetData>
    <row r="1" spans="1:5" ht="21" thickBot="1">
      <c r="A1" s="38" t="s">
        <v>525</v>
      </c>
      <c r="B1" s="38"/>
      <c r="C1" s="15"/>
      <c r="D1" s="15"/>
      <c r="E1" s="15"/>
    </row>
    <row r="2" spans="1:5" ht="21" thickBot="1">
      <c r="A2" s="38"/>
      <c r="B2" s="254"/>
      <c r="C2" s="15"/>
      <c r="D2" s="328" t="s">
        <v>526</v>
      </c>
      <c r="E2" s="329">
        <f>+SP1!B20</f>
        <v>0</v>
      </c>
    </row>
    <row r="3" spans="1:5" ht="13.5" thickBot="1">
      <c r="A3" s="15"/>
      <c r="B3" s="254"/>
      <c r="C3" s="15"/>
      <c r="D3" s="15"/>
      <c r="E3" s="15"/>
    </row>
    <row r="4" spans="1:5" ht="13.5" customHeight="1">
      <c r="A4" s="312"/>
      <c r="B4" s="97"/>
      <c r="C4" s="151"/>
      <c r="D4" s="322" t="s">
        <v>129</v>
      </c>
      <c r="E4" s="325" t="s">
        <v>541</v>
      </c>
    </row>
    <row r="5" spans="1:5" ht="13.5" customHeight="1">
      <c r="A5" s="321" t="s">
        <v>527</v>
      </c>
      <c r="B5" s="645" t="s">
        <v>542</v>
      </c>
      <c r="C5" s="646"/>
      <c r="D5" s="323" t="s">
        <v>540</v>
      </c>
      <c r="E5" s="326" t="s">
        <v>605</v>
      </c>
    </row>
    <row r="6" spans="1:5" ht="13.5" customHeight="1" thickBot="1">
      <c r="A6" s="317"/>
      <c r="B6" s="318"/>
      <c r="C6" s="319"/>
      <c r="D6" s="324" t="s">
        <v>528</v>
      </c>
      <c r="E6" s="320"/>
    </row>
    <row r="7" spans="1:5" ht="12.75" customHeight="1">
      <c r="A7" s="621">
        <v>1</v>
      </c>
      <c r="B7" s="111" t="s">
        <v>554</v>
      </c>
      <c r="C7" s="112"/>
      <c r="D7" s="648">
        <f>+SP2!H2</f>
        <v>0</v>
      </c>
      <c r="E7" s="161"/>
    </row>
    <row r="8" spans="1:5" ht="12.75" customHeight="1">
      <c r="A8" s="630"/>
      <c r="B8" s="111" t="s">
        <v>529</v>
      </c>
      <c r="C8" s="112"/>
      <c r="D8" s="649"/>
      <c r="E8" s="161"/>
    </row>
    <row r="9" spans="1:5" ht="12.75" customHeight="1">
      <c r="A9" s="630"/>
      <c r="B9" s="111" t="s">
        <v>545</v>
      </c>
      <c r="C9" s="112"/>
      <c r="D9" s="649"/>
      <c r="E9" s="161"/>
    </row>
    <row r="10" spans="1:5" ht="12.75" customHeight="1">
      <c r="A10" s="630"/>
      <c r="B10" s="111" t="s">
        <v>546</v>
      </c>
      <c r="C10" s="112"/>
      <c r="D10" s="649"/>
      <c r="E10" s="161"/>
    </row>
    <row r="11" spans="1:5" ht="12.75" customHeight="1">
      <c r="A11" s="630"/>
      <c r="B11" s="111" t="s">
        <v>547</v>
      </c>
      <c r="C11" s="112"/>
      <c r="D11" s="649"/>
      <c r="E11" s="161"/>
    </row>
    <row r="12" spans="1:5" ht="12.75" customHeight="1">
      <c r="A12" s="630"/>
      <c r="B12" s="111" t="s">
        <v>543</v>
      </c>
      <c r="C12" s="112"/>
      <c r="D12" s="649"/>
      <c r="E12" s="161"/>
    </row>
    <row r="13" spans="1:5" ht="12.75" customHeight="1">
      <c r="A13" s="642"/>
      <c r="B13" s="111" t="s">
        <v>544</v>
      </c>
      <c r="C13" s="112"/>
      <c r="D13" s="650"/>
      <c r="E13" s="161"/>
    </row>
    <row r="14" spans="1:5" ht="12.75" customHeight="1">
      <c r="A14" s="595">
        <v>2</v>
      </c>
      <c r="B14" s="295" t="s">
        <v>553</v>
      </c>
      <c r="C14" s="296"/>
      <c r="D14" s="651">
        <f>+SP2!H5</f>
        <v>0</v>
      </c>
      <c r="E14" s="162"/>
    </row>
    <row r="15" spans="1:5" ht="12.75" customHeight="1">
      <c r="A15" s="630"/>
      <c r="B15" s="297" t="s">
        <v>548</v>
      </c>
      <c r="C15" s="298"/>
      <c r="D15" s="537"/>
      <c r="E15" s="161"/>
    </row>
    <row r="16" spans="1:5" ht="12.75" customHeight="1">
      <c r="A16" s="630"/>
      <c r="B16" s="111" t="s">
        <v>530</v>
      </c>
      <c r="C16" s="112"/>
      <c r="D16" s="537"/>
      <c r="E16" s="161"/>
    </row>
    <row r="17" spans="1:5" ht="12.75" customHeight="1">
      <c r="A17" s="630"/>
      <c r="B17" s="111" t="s">
        <v>549</v>
      </c>
      <c r="C17" s="112"/>
      <c r="D17" s="537"/>
      <c r="E17" s="161"/>
    </row>
    <row r="18" spans="1:5" ht="12.75" customHeight="1">
      <c r="A18" s="630"/>
      <c r="B18" s="111" t="s">
        <v>550</v>
      </c>
      <c r="C18" s="112"/>
      <c r="D18" s="537"/>
      <c r="E18" s="161"/>
    </row>
    <row r="19" spans="1:5" ht="12.75" customHeight="1">
      <c r="A19" s="630"/>
      <c r="B19" s="111" t="s">
        <v>551</v>
      </c>
      <c r="C19" s="112"/>
      <c r="D19" s="537"/>
      <c r="E19" s="161"/>
    </row>
    <row r="20" spans="1:5" ht="12.75" customHeight="1">
      <c r="A20" s="642"/>
      <c r="B20" s="132" t="s">
        <v>552</v>
      </c>
      <c r="C20" s="299"/>
      <c r="D20" s="539"/>
      <c r="E20" s="163"/>
    </row>
    <row r="21" spans="1:5" ht="24" customHeight="1">
      <c r="A21" s="313">
        <v>4</v>
      </c>
      <c r="B21" s="132" t="s">
        <v>555</v>
      </c>
      <c r="C21" s="299"/>
      <c r="D21" s="378">
        <v>12</v>
      </c>
      <c r="E21" s="163"/>
    </row>
    <row r="22" spans="1:5" ht="24" customHeight="1">
      <c r="A22" s="313">
        <v>5</v>
      </c>
      <c r="B22" s="132" t="s">
        <v>606</v>
      </c>
      <c r="C22" s="299"/>
      <c r="D22" s="378">
        <v>12</v>
      </c>
      <c r="E22" s="121"/>
    </row>
    <row r="23" spans="1:5" ht="18" customHeight="1">
      <c r="A23" s="595" t="s">
        <v>559</v>
      </c>
      <c r="B23" s="111" t="s">
        <v>556</v>
      </c>
      <c r="C23" s="327" t="s">
        <v>562</v>
      </c>
      <c r="D23" s="644">
        <v>0</v>
      </c>
      <c r="E23" s="162"/>
    </row>
    <row r="24" spans="1:5" ht="18" customHeight="1">
      <c r="A24" s="596"/>
      <c r="B24" s="111" t="s">
        <v>557</v>
      </c>
      <c r="C24" s="294">
        <v>1999</v>
      </c>
      <c r="D24" s="560"/>
      <c r="E24" s="163"/>
    </row>
    <row r="25" spans="1:5" ht="18" customHeight="1">
      <c r="A25" s="595" t="s">
        <v>560</v>
      </c>
      <c r="B25" s="111" t="s">
        <v>558</v>
      </c>
      <c r="C25" s="327" t="s">
        <v>561</v>
      </c>
      <c r="D25" s="643">
        <v>0</v>
      </c>
      <c r="E25" s="161"/>
    </row>
    <row r="26" spans="1:5" ht="18" customHeight="1">
      <c r="A26" s="642"/>
      <c r="B26" s="132" t="s">
        <v>531</v>
      </c>
      <c r="C26" s="294">
        <v>1999</v>
      </c>
      <c r="D26" s="476"/>
      <c r="E26" s="163"/>
    </row>
    <row r="27" spans="1:5" ht="15.75" customHeight="1">
      <c r="A27" s="595">
        <v>8</v>
      </c>
      <c r="B27" s="111" t="s">
        <v>594</v>
      </c>
      <c r="C27" s="112"/>
      <c r="D27" s="644">
        <v>0</v>
      </c>
      <c r="E27" s="161"/>
    </row>
    <row r="28" spans="1:5" ht="15.75" customHeight="1">
      <c r="A28" s="630"/>
      <c r="B28" s="111" t="s">
        <v>595</v>
      </c>
      <c r="C28" s="112"/>
      <c r="D28" s="629"/>
      <c r="E28" s="161"/>
    </row>
    <row r="29" spans="1:5" ht="15.75" customHeight="1">
      <c r="A29" s="642"/>
      <c r="B29" s="111" t="s">
        <v>563</v>
      </c>
      <c r="C29" s="112"/>
      <c r="D29" s="560"/>
      <c r="E29" s="163"/>
    </row>
    <row r="30" spans="1:5" ht="24" customHeight="1">
      <c r="A30" s="314">
        <v>9</v>
      </c>
      <c r="B30" s="300" t="s">
        <v>564</v>
      </c>
      <c r="C30" s="301"/>
      <c r="D30" s="302">
        <f>3250*D23+3600*D25</f>
        <v>0</v>
      </c>
      <c r="E30" s="121"/>
    </row>
    <row r="31" spans="1:5" ht="24" customHeight="1">
      <c r="A31" s="314">
        <v>12</v>
      </c>
      <c r="B31" s="28" t="s">
        <v>532</v>
      </c>
      <c r="C31" s="303"/>
      <c r="D31" s="302">
        <f>-D14+D7</f>
        <v>0</v>
      </c>
      <c r="E31" s="121"/>
    </row>
    <row r="32" spans="1:5" ht="24" customHeight="1">
      <c r="A32" s="314" t="s">
        <v>533</v>
      </c>
      <c r="B32" s="300" t="s">
        <v>565</v>
      </c>
      <c r="C32" s="301"/>
      <c r="D32" s="302">
        <f>D27*2900</f>
        <v>0</v>
      </c>
      <c r="E32" s="121"/>
    </row>
    <row r="33" spans="1:5" ht="15.75" customHeight="1">
      <c r="A33" s="595">
        <v>14</v>
      </c>
      <c r="B33" s="304" t="s">
        <v>534</v>
      </c>
      <c r="C33" s="305"/>
      <c r="D33" s="641">
        <f>MAX(MIN(INT(0.35*(D31-D32)+0.99),486000),D30)</f>
        <v>0</v>
      </c>
      <c r="E33" s="162"/>
    </row>
    <row r="34" spans="1:5" ht="15.75" customHeight="1">
      <c r="A34" s="630"/>
      <c r="B34" s="21"/>
      <c r="C34" s="26"/>
      <c r="D34" s="537"/>
      <c r="E34" s="161"/>
    </row>
    <row r="35" spans="1:5" ht="15.75" customHeight="1">
      <c r="A35" s="630"/>
      <c r="B35" s="111" t="s">
        <v>535</v>
      </c>
      <c r="C35" s="112"/>
      <c r="D35" s="537"/>
      <c r="E35" s="161"/>
    </row>
    <row r="36" spans="1:5" ht="15.75" customHeight="1">
      <c r="A36" s="642"/>
      <c r="B36" s="132" t="s">
        <v>536</v>
      </c>
      <c r="C36" s="299"/>
      <c r="D36" s="539"/>
      <c r="E36" s="161"/>
    </row>
    <row r="37" spans="1:5" ht="15.75" customHeight="1">
      <c r="A37" s="595">
        <v>15</v>
      </c>
      <c r="B37" s="21"/>
      <c r="C37" s="26"/>
      <c r="D37" s="641">
        <f>INT(D33*(D22/D21)+0.99)</f>
        <v>0</v>
      </c>
      <c r="E37" s="162"/>
    </row>
    <row r="38" spans="1:5" ht="15.75" customHeight="1">
      <c r="A38" s="630"/>
      <c r="B38" s="233" t="s">
        <v>537</v>
      </c>
      <c r="C38" s="306"/>
      <c r="D38" s="537"/>
      <c r="E38" s="161"/>
    </row>
    <row r="39" spans="1:5" ht="15.75" customHeight="1">
      <c r="A39" s="642"/>
      <c r="B39" s="251"/>
      <c r="C39" s="307"/>
      <c r="D39" s="539"/>
      <c r="E39" s="163"/>
    </row>
    <row r="40" spans="1:5" ht="15.75" customHeight="1">
      <c r="A40" s="595">
        <v>16</v>
      </c>
      <c r="B40" s="308" t="s">
        <v>566</v>
      </c>
      <c r="C40" s="309"/>
      <c r="D40" s="641">
        <f>IF(D37&gt;0,INT(+D37*0.135+0.99),0)</f>
        <v>0</v>
      </c>
      <c r="E40" s="161"/>
    </row>
    <row r="41" spans="1:5" ht="15.75" customHeight="1">
      <c r="A41" s="630"/>
      <c r="B41" s="310" t="s">
        <v>538</v>
      </c>
      <c r="C41" s="311"/>
      <c r="D41" s="537"/>
      <c r="E41" s="161"/>
    </row>
    <row r="42" spans="1:5" ht="15.75" customHeight="1" thickBot="1">
      <c r="A42" s="631"/>
      <c r="B42" s="315" t="s">
        <v>539</v>
      </c>
      <c r="C42" s="316"/>
      <c r="D42" s="538"/>
      <c r="E42" s="164"/>
    </row>
    <row r="43" spans="1:5" ht="15.75" customHeight="1">
      <c r="A43" s="70"/>
      <c r="B43" s="268"/>
      <c r="C43" s="47"/>
      <c r="D43" s="70"/>
      <c r="E43" s="331" t="str">
        <f>+ZP1!E46</f>
        <v>Formulář zpracovala ASPEKT HM s.r.o., daňová a účetní kancelář, Přemyslova 20, Kralupy, tel. 0205 /721 436</v>
      </c>
    </row>
    <row r="44" spans="1:5" ht="12.75">
      <c r="A44" s="647">
        <v>2</v>
      </c>
      <c r="B44" s="637"/>
      <c r="C44" s="637"/>
      <c r="D44" s="637"/>
      <c r="E44" s="637"/>
    </row>
  </sheetData>
  <sheetProtection password="EF65" sheet="1" objects="1" scenarios="1"/>
  <mergeCells count="18">
    <mergeCell ref="B5:C5"/>
    <mergeCell ref="A44:E44"/>
    <mergeCell ref="A7:A13"/>
    <mergeCell ref="A14:A20"/>
    <mergeCell ref="A23:A24"/>
    <mergeCell ref="A25:A26"/>
    <mergeCell ref="A27:A29"/>
    <mergeCell ref="D7:D13"/>
    <mergeCell ref="D14:D20"/>
    <mergeCell ref="D23:D24"/>
    <mergeCell ref="D25:D26"/>
    <mergeCell ref="D27:D29"/>
    <mergeCell ref="D33:D36"/>
    <mergeCell ref="D37:D39"/>
    <mergeCell ref="D40:D42"/>
    <mergeCell ref="A33:A36"/>
    <mergeCell ref="A37:A39"/>
    <mergeCell ref="A40:A42"/>
  </mergeCells>
  <printOptions/>
  <pageMargins left="0.41" right="0.41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">
      <selection activeCell="D7" sqref="D7:D12"/>
    </sheetView>
  </sheetViews>
  <sheetFormatPr defaultColWidth="9.140625" defaultRowHeight="12.75"/>
  <cols>
    <col min="1" max="1" width="6.7109375" style="0" customWidth="1"/>
    <col min="2" max="2" width="23.8515625" style="0" customWidth="1"/>
    <col min="3" max="3" width="40.8515625" style="0" customWidth="1"/>
    <col min="4" max="5" width="12.57421875" style="0" customWidth="1"/>
  </cols>
  <sheetData>
    <row r="1" spans="1:5" ht="27" thickBot="1">
      <c r="A1" s="15"/>
      <c r="B1" s="330" t="s">
        <v>567</v>
      </c>
      <c r="C1" s="15"/>
      <c r="D1" s="15"/>
      <c r="E1" s="15"/>
    </row>
    <row r="2" spans="1:5" ht="27" thickBot="1">
      <c r="A2" s="15"/>
      <c r="B2" s="330"/>
      <c r="C2" s="15"/>
      <c r="D2" s="328" t="s">
        <v>526</v>
      </c>
      <c r="E2" s="329">
        <f>+ZP2!E2</f>
        <v>0</v>
      </c>
    </row>
    <row r="3" spans="1:5" ht="13.5" thickBot="1">
      <c r="A3" s="15"/>
      <c r="B3" s="15"/>
      <c r="C3" s="15"/>
      <c r="D3" s="15"/>
      <c r="E3" s="15"/>
    </row>
    <row r="4" spans="1:5" ht="12.75">
      <c r="A4" s="312"/>
      <c r="B4" s="97"/>
      <c r="C4" s="151"/>
      <c r="D4" s="322" t="s">
        <v>129</v>
      </c>
      <c r="E4" s="325" t="s">
        <v>541</v>
      </c>
    </row>
    <row r="5" spans="1:5" ht="12.75">
      <c r="A5" s="321" t="s">
        <v>527</v>
      </c>
      <c r="B5" s="645" t="s">
        <v>542</v>
      </c>
      <c r="C5" s="646"/>
      <c r="D5" s="323" t="s">
        <v>540</v>
      </c>
      <c r="E5" s="326" t="s">
        <v>605</v>
      </c>
    </row>
    <row r="6" spans="1:5" ht="18.75" thickBot="1">
      <c r="A6" s="317"/>
      <c r="B6" s="318"/>
      <c r="C6" s="319"/>
      <c r="D6" s="323" t="s">
        <v>528</v>
      </c>
      <c r="E6" s="335"/>
    </row>
    <row r="7" spans="1:5" ht="12.75">
      <c r="A7" s="621">
        <v>41</v>
      </c>
      <c r="B7" s="111" t="s">
        <v>586</v>
      </c>
      <c r="C7" s="26"/>
      <c r="D7" s="652">
        <v>0</v>
      </c>
      <c r="E7" s="72"/>
    </row>
    <row r="8" spans="1:5" ht="12.75">
      <c r="A8" s="630"/>
      <c r="B8" s="111" t="s">
        <v>608</v>
      </c>
      <c r="C8" s="26"/>
      <c r="D8" s="629"/>
      <c r="E8" s="161"/>
    </row>
    <row r="9" spans="1:5" ht="12.75">
      <c r="A9" s="630"/>
      <c r="B9" s="111" t="s">
        <v>2</v>
      </c>
      <c r="C9" s="26"/>
      <c r="D9" s="629"/>
      <c r="E9" s="161"/>
    </row>
    <row r="10" spans="1:5" ht="12.75">
      <c r="A10" s="630"/>
      <c r="B10" s="111" t="s">
        <v>3</v>
      </c>
      <c r="C10" s="26"/>
      <c r="D10" s="629"/>
      <c r="E10" s="161"/>
    </row>
    <row r="11" spans="1:5" ht="12.75">
      <c r="A11" s="630"/>
      <c r="B11" s="111" t="s">
        <v>587</v>
      </c>
      <c r="C11" s="26"/>
      <c r="D11" s="629"/>
      <c r="E11" s="161"/>
    </row>
    <row r="12" spans="1:5" ht="12.75">
      <c r="A12" s="642"/>
      <c r="B12" s="132" t="s">
        <v>588</v>
      </c>
      <c r="C12" s="32"/>
      <c r="D12" s="560"/>
      <c r="E12" s="163"/>
    </row>
    <row r="13" spans="1:5" ht="12.75">
      <c r="A13" s="595">
        <v>43</v>
      </c>
      <c r="B13" s="234" t="s">
        <v>568</v>
      </c>
      <c r="C13" s="305"/>
      <c r="D13" s="641">
        <f>-ZP2!D40+ZP3!D7</f>
        <v>0</v>
      </c>
      <c r="E13" s="161"/>
    </row>
    <row r="14" spans="1:5" ht="12.75">
      <c r="A14" s="630"/>
      <c r="B14" s="333" t="s">
        <v>569</v>
      </c>
      <c r="C14" s="334" t="s">
        <v>570</v>
      </c>
      <c r="D14" s="537"/>
      <c r="E14" s="161"/>
    </row>
    <row r="15" spans="1:5" ht="12.75">
      <c r="A15" s="630"/>
      <c r="B15" s="111" t="s">
        <v>607</v>
      </c>
      <c r="C15" s="26"/>
      <c r="D15" s="537"/>
      <c r="E15" s="161"/>
    </row>
    <row r="16" spans="1:5" ht="13.5" thickBot="1">
      <c r="A16" s="631"/>
      <c r="B16" s="332" t="s">
        <v>585</v>
      </c>
      <c r="C16" s="175"/>
      <c r="D16" s="538"/>
      <c r="E16" s="164"/>
    </row>
    <row r="17" spans="1:5" ht="12.75">
      <c r="A17" s="15"/>
      <c r="B17" s="15"/>
      <c r="C17" s="15"/>
      <c r="D17" s="15"/>
      <c r="E17" s="15"/>
    </row>
    <row r="18" spans="1:5" ht="26.25">
      <c r="A18" s="15"/>
      <c r="B18" s="330" t="s">
        <v>571</v>
      </c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7" t="s">
        <v>590</v>
      </c>
      <c r="B20" s="15"/>
      <c r="C20" s="15"/>
      <c r="D20" s="15"/>
      <c r="E20" s="15"/>
    </row>
    <row r="21" spans="1:5" ht="12.75">
      <c r="A21" s="17" t="s">
        <v>609</v>
      </c>
      <c r="B21" s="15"/>
      <c r="C21" s="15"/>
      <c r="D21" s="15"/>
      <c r="E21" s="15"/>
    </row>
    <row r="22" spans="1:5" ht="12.75">
      <c r="A22" s="17" t="s">
        <v>589</v>
      </c>
      <c r="B22" s="15"/>
      <c r="C22" s="15"/>
      <c r="D22" s="15"/>
      <c r="E22" s="15"/>
    </row>
    <row r="23" spans="1:5" ht="12.75">
      <c r="A23" s="17"/>
      <c r="B23" s="15"/>
      <c r="C23" s="15"/>
      <c r="D23" s="15"/>
      <c r="E23" s="15"/>
    </row>
    <row r="24" spans="1:5" ht="12.75">
      <c r="A24" s="17" t="s">
        <v>591</v>
      </c>
      <c r="B24" s="15"/>
      <c r="C24" s="15"/>
      <c r="D24" s="15"/>
      <c r="E24" s="15"/>
    </row>
    <row r="25" spans="1:5" ht="12.75">
      <c r="A25" s="17" t="s">
        <v>0</v>
      </c>
      <c r="B25" s="15"/>
      <c r="C25" s="15"/>
      <c r="D25" s="15"/>
      <c r="E25" s="15"/>
    </row>
    <row r="26" spans="1:5" ht="12.75">
      <c r="A26" s="17" t="s">
        <v>1</v>
      </c>
      <c r="B26" s="15"/>
      <c r="C26" s="15"/>
      <c r="D26" s="15"/>
      <c r="E26" s="15"/>
    </row>
    <row r="27" spans="1:5" ht="12.75">
      <c r="A27" s="17" t="s">
        <v>610</v>
      </c>
      <c r="B27" s="15"/>
      <c r="C27" s="15"/>
      <c r="D27" s="15"/>
      <c r="E27" s="15"/>
    </row>
    <row r="28" spans="1:5" ht="12.75">
      <c r="A28" s="17"/>
      <c r="B28" s="15"/>
      <c r="C28" s="15"/>
      <c r="D28" s="15"/>
      <c r="E28" s="15"/>
    </row>
    <row r="29" spans="1:5" ht="13.5" thickBot="1">
      <c r="A29" s="17"/>
      <c r="B29" s="15"/>
      <c r="C29" s="15"/>
      <c r="D29" s="15"/>
      <c r="E29" s="15"/>
    </row>
    <row r="30" spans="1:5" ht="12.75">
      <c r="A30" s="621">
        <v>51</v>
      </c>
      <c r="B30" s="126" t="s">
        <v>572</v>
      </c>
      <c r="C30" s="151"/>
      <c r="D30" s="151"/>
      <c r="E30" s="72"/>
    </row>
    <row r="31" spans="1:5" ht="12.75">
      <c r="A31" s="630"/>
      <c r="B31" s="111" t="s">
        <v>573</v>
      </c>
      <c r="C31" s="26"/>
      <c r="D31" s="379"/>
      <c r="E31" s="161"/>
    </row>
    <row r="32" spans="1:5" ht="12.75">
      <c r="A32" s="630"/>
      <c r="B32" s="233" t="s">
        <v>574</v>
      </c>
      <c r="C32" s="26"/>
      <c r="D32" s="379"/>
      <c r="E32" s="161"/>
    </row>
    <row r="33" spans="1:5" ht="12.75">
      <c r="A33" s="630"/>
      <c r="B33" s="233" t="s">
        <v>575</v>
      </c>
      <c r="C33" s="26"/>
      <c r="D33" s="379"/>
      <c r="E33" s="161"/>
    </row>
    <row r="34" spans="1:5" ht="12.75">
      <c r="A34" s="630"/>
      <c r="B34" s="233" t="s">
        <v>576</v>
      </c>
      <c r="C34" s="26"/>
      <c r="D34" s="379"/>
      <c r="E34" s="161"/>
    </row>
    <row r="35" spans="1:5" ht="12.75">
      <c r="A35" s="630"/>
      <c r="B35" s="111" t="s">
        <v>539</v>
      </c>
      <c r="C35" s="26"/>
      <c r="D35" s="380">
        <f>IF(ZP2!D27=12,0,MIN(MAX(INT((0.135*0.35*ZP2!D31)/ZP2!D21+0.99),540),5468))</f>
        <v>540</v>
      </c>
      <c r="E35" s="161"/>
    </row>
    <row r="36" spans="1:5" ht="12.75">
      <c r="A36" s="630"/>
      <c r="B36" s="111" t="s">
        <v>577</v>
      </c>
      <c r="C36" s="26"/>
      <c r="D36" s="380"/>
      <c r="E36" s="161"/>
    </row>
    <row r="37" spans="1:5" ht="12.75">
      <c r="A37" s="630"/>
      <c r="B37" s="111" t="s">
        <v>4</v>
      </c>
      <c r="C37" s="26"/>
      <c r="D37" s="379"/>
      <c r="E37" s="161"/>
    </row>
    <row r="38" spans="1:5" ht="12.75">
      <c r="A38" s="630"/>
      <c r="B38" s="111" t="s">
        <v>578</v>
      </c>
      <c r="C38" s="26"/>
      <c r="D38" s="379"/>
      <c r="E38" s="161"/>
    </row>
    <row r="39" spans="1:5" ht="12.75">
      <c r="A39" s="630"/>
      <c r="B39" s="111" t="s">
        <v>579</v>
      </c>
      <c r="C39" s="26"/>
      <c r="D39" s="379"/>
      <c r="E39" s="161"/>
    </row>
    <row r="40" spans="1:5" ht="12.75">
      <c r="A40" s="630"/>
      <c r="B40" s="336" t="s">
        <v>5</v>
      </c>
      <c r="C40" s="26"/>
      <c r="D40" s="379"/>
      <c r="E40" s="161"/>
    </row>
    <row r="41" spans="1:5" ht="12.75">
      <c r="A41" s="642"/>
      <c r="B41" s="132" t="s">
        <v>580</v>
      </c>
      <c r="C41" s="32"/>
      <c r="D41" s="381"/>
      <c r="E41" s="163"/>
    </row>
    <row r="42" spans="1:5" ht="12.75">
      <c r="A42" s="595">
        <v>52</v>
      </c>
      <c r="B42" s="111" t="s">
        <v>581</v>
      </c>
      <c r="C42" s="26"/>
      <c r="D42" s="379"/>
      <c r="E42" s="162"/>
    </row>
    <row r="43" spans="1:5" ht="12.75">
      <c r="A43" s="630"/>
      <c r="B43" s="233" t="s">
        <v>592</v>
      </c>
      <c r="C43" s="26"/>
      <c r="D43" s="379"/>
      <c r="E43" s="161"/>
    </row>
    <row r="44" spans="1:5" ht="12.75">
      <c r="A44" s="630"/>
      <c r="B44" s="21" t="s">
        <v>582</v>
      </c>
      <c r="C44" s="26"/>
      <c r="D44" s="379"/>
      <c r="E44" s="161"/>
    </row>
    <row r="45" spans="1:5" ht="12.75">
      <c r="A45" s="630"/>
      <c r="B45" s="233" t="s">
        <v>583</v>
      </c>
      <c r="C45" s="26"/>
      <c r="D45" s="380">
        <f>+MAX(INT(IF(ZP2!D27=12,(0.135*0.35*((ZP2!D31-(2900*ZP2!D21))/ZP2!D21)),0)+0.99),0)</f>
        <v>0</v>
      </c>
      <c r="E45" s="161"/>
    </row>
    <row r="46" spans="1:5" ht="12.75">
      <c r="A46" s="630"/>
      <c r="B46" s="111" t="s">
        <v>539</v>
      </c>
      <c r="C46" s="26"/>
      <c r="D46" s="379"/>
      <c r="E46" s="161"/>
    </row>
    <row r="47" spans="1:5" ht="12.75">
      <c r="A47" s="630"/>
      <c r="B47" s="111" t="s">
        <v>584</v>
      </c>
      <c r="C47" s="26"/>
      <c r="D47" s="379"/>
      <c r="E47" s="161"/>
    </row>
    <row r="48" spans="1:5" ht="13.5" thickBot="1">
      <c r="A48" s="631"/>
      <c r="B48" s="332" t="s">
        <v>580</v>
      </c>
      <c r="C48" s="175"/>
      <c r="D48" s="382"/>
      <c r="E48" s="164"/>
    </row>
    <row r="49" spans="1:5" ht="12.75">
      <c r="A49" s="228"/>
      <c r="B49" s="15"/>
      <c r="C49" s="15"/>
      <c r="D49" s="15"/>
      <c r="E49" s="290" t="str">
        <f>+ZP2!E43</f>
        <v>Formulář zpracovala ASPEKT HM s.r.o., daňová a účetní kancelář, Přemyslova 20, Kralupy, tel. 0205 /721 436</v>
      </c>
    </row>
    <row r="50" spans="1:5" ht="12.75">
      <c r="A50" s="634">
        <v>3</v>
      </c>
      <c r="B50" s="637"/>
      <c r="C50" s="637"/>
      <c r="D50" s="637"/>
      <c r="E50" s="637"/>
    </row>
  </sheetData>
  <sheetProtection password="EF65" sheet="1" objects="1" scenarios="1"/>
  <mergeCells count="8">
    <mergeCell ref="A50:E50"/>
    <mergeCell ref="A42:A48"/>
    <mergeCell ref="A7:A12"/>
    <mergeCell ref="A13:A16"/>
    <mergeCell ref="B5:C5"/>
    <mergeCell ref="D7:D12"/>
    <mergeCell ref="D13:D16"/>
    <mergeCell ref="A30:A41"/>
  </mergeCells>
  <printOptions/>
  <pageMargins left="0.41" right="0.41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showOutlineSymbols="0" workbookViewId="0" topLeftCell="A1">
      <selection activeCell="B6" sqref="B6"/>
    </sheetView>
  </sheetViews>
  <sheetFormatPr defaultColWidth="9.140625" defaultRowHeight="12.75"/>
  <cols>
    <col min="1" max="4" width="24.00390625" style="16" customWidth="1"/>
    <col min="5" max="5" width="10.00390625" style="16" customWidth="1"/>
    <col min="6" max="16384" width="9.140625" style="16" customWidth="1"/>
  </cols>
  <sheetData>
    <row r="1" spans="1:6" ht="18" customHeight="1">
      <c r="A1" s="398" t="s">
        <v>593</v>
      </c>
      <c r="B1" s="15"/>
      <c r="C1" s="15"/>
      <c r="D1" s="15"/>
      <c r="E1" s="15"/>
      <c r="F1" s="15"/>
    </row>
    <row r="2" spans="1:6" ht="18" customHeight="1">
      <c r="A2" s="15"/>
      <c r="B2" s="15"/>
      <c r="C2" s="15"/>
      <c r="D2" s="15"/>
      <c r="E2" s="15"/>
      <c r="F2" s="15"/>
    </row>
    <row r="3" spans="1:6" ht="18" customHeight="1">
      <c r="A3" s="15" t="s">
        <v>302</v>
      </c>
      <c r="B3" s="262">
        <f>'DP1'!B30</f>
        <v>0</v>
      </c>
      <c r="C3" s="262">
        <f>'DP1'!B31</f>
        <v>0</v>
      </c>
      <c r="F3" s="15"/>
    </row>
    <row r="4" spans="1:6" ht="18" customHeight="1">
      <c r="A4" s="15"/>
      <c r="B4" s="15"/>
      <c r="C4" s="15"/>
      <c r="F4" s="15"/>
    </row>
    <row r="5" spans="1:6" ht="18" customHeight="1">
      <c r="A5" s="15" t="s">
        <v>303</v>
      </c>
      <c r="B5" s="15">
        <f>+'DP7'!C54</f>
        <v>0</v>
      </c>
      <c r="C5" s="15"/>
      <c r="D5" s="15"/>
      <c r="E5" s="15"/>
      <c r="F5" s="15"/>
    </row>
    <row r="6" spans="1:6" ht="18" customHeight="1">
      <c r="A6" s="15" t="s">
        <v>304</v>
      </c>
      <c r="B6" s="15">
        <f>'DP8'!D13+'DP8'!D11</f>
        <v>0</v>
      </c>
      <c r="C6" s="15"/>
      <c r="D6" s="15"/>
      <c r="E6" s="15"/>
      <c r="F6" s="15"/>
    </row>
    <row r="7" spans="1:6" ht="18" customHeight="1" thickBot="1">
      <c r="A7" s="15"/>
      <c r="B7" s="35"/>
      <c r="C7" s="15"/>
      <c r="D7" s="15"/>
      <c r="E7" s="15"/>
      <c r="F7" s="15"/>
    </row>
    <row r="8" spans="1:6" ht="18" customHeight="1">
      <c r="A8" s="392" t="s">
        <v>305</v>
      </c>
      <c r="B8" s="393" t="s">
        <v>306</v>
      </c>
      <c r="C8" s="393" t="s">
        <v>308</v>
      </c>
      <c r="D8" s="394" t="s">
        <v>310</v>
      </c>
      <c r="E8" s="37"/>
      <c r="F8" s="15"/>
    </row>
    <row r="9" spans="1:6" ht="18" customHeight="1" thickBot="1">
      <c r="A9" s="395"/>
      <c r="B9" s="396" t="s">
        <v>307</v>
      </c>
      <c r="C9" s="396" t="s">
        <v>309</v>
      </c>
      <c r="D9" s="397" t="s">
        <v>309</v>
      </c>
      <c r="E9" s="15"/>
      <c r="F9" s="15"/>
    </row>
    <row r="10" spans="1:6" ht="18" customHeight="1">
      <c r="A10" s="389"/>
      <c r="B10" s="390"/>
      <c r="C10" s="390"/>
      <c r="D10" s="391"/>
      <c r="F10" s="15"/>
    </row>
    <row r="11" spans="1:6" ht="18" customHeight="1">
      <c r="A11" s="384">
        <v>91</v>
      </c>
      <c r="B11" s="34">
        <f>B5-B6</f>
        <v>0</v>
      </c>
      <c r="C11" s="34">
        <v>0</v>
      </c>
      <c r="D11" s="385">
        <v>0</v>
      </c>
      <c r="F11" s="15"/>
    </row>
    <row r="12" spans="1:6" ht="18" customHeight="1">
      <c r="A12" s="384">
        <f>8+A11</f>
        <v>99</v>
      </c>
      <c r="B12" s="34">
        <v>0</v>
      </c>
      <c r="C12" s="34">
        <v>0</v>
      </c>
      <c r="D12" s="385">
        <f>-ZP3!D13</f>
        <v>0</v>
      </c>
      <c r="F12" s="15"/>
    </row>
    <row r="13" spans="1:6" ht="18" customHeight="1">
      <c r="A13" s="384">
        <f>8+A11</f>
        <v>99</v>
      </c>
      <c r="B13" s="34">
        <v>0</v>
      </c>
      <c r="C13" s="34">
        <f>+SP3!G25</f>
        <v>537</v>
      </c>
      <c r="D13" s="385">
        <f>+ZP3!D35+ZP3!D45</f>
        <v>540</v>
      </c>
      <c r="F13" s="15"/>
    </row>
    <row r="14" spans="1:6" ht="18" customHeight="1">
      <c r="A14" s="384">
        <f>+A15</f>
        <v>121</v>
      </c>
      <c r="B14" s="34">
        <v>0</v>
      </c>
      <c r="C14" s="34">
        <f>+SP3!G8+SP3!G7</f>
        <v>5417</v>
      </c>
      <c r="D14" s="385">
        <v>0</v>
      </c>
      <c r="F14" s="15"/>
    </row>
    <row r="15" spans="1:6" ht="18" customHeight="1">
      <c r="A15" s="384">
        <f>22+A13</f>
        <v>121</v>
      </c>
      <c r="B15" s="34">
        <f>IF($B$5&gt;10000000,INT($B$5/12/100+0.99)*100,0)</f>
        <v>0</v>
      </c>
      <c r="C15" s="34">
        <v>0</v>
      </c>
      <c r="D15" s="385">
        <v>0</v>
      </c>
      <c r="F15" s="15"/>
    </row>
    <row r="16" spans="1:6" ht="18" customHeight="1">
      <c r="A16" s="384">
        <f>8+A15</f>
        <v>129</v>
      </c>
      <c r="B16" s="34">
        <v>0</v>
      </c>
      <c r="C16" s="34">
        <f>C13</f>
        <v>537</v>
      </c>
      <c r="D16" s="385">
        <f>D13</f>
        <v>540</v>
      </c>
      <c r="F16" s="15"/>
    </row>
    <row r="17" spans="1:6" ht="18" customHeight="1">
      <c r="A17" s="384">
        <f>23+A16</f>
        <v>152</v>
      </c>
      <c r="B17" s="34">
        <f>IF($B$5&gt;10000000,INT($B$5/12/100+0.99)*100,0)</f>
        <v>0</v>
      </c>
      <c r="C17" s="34">
        <v>0</v>
      </c>
      <c r="D17" s="385">
        <v>0</v>
      </c>
      <c r="F17" s="15"/>
    </row>
    <row r="18" spans="1:6" ht="18" customHeight="1">
      <c r="A18" s="384">
        <f>8+A17</f>
        <v>160</v>
      </c>
      <c r="B18" s="34">
        <v>0</v>
      </c>
      <c r="C18" s="34">
        <f>C16</f>
        <v>537</v>
      </c>
      <c r="D18" s="385">
        <f>D16</f>
        <v>540</v>
      </c>
      <c r="F18" s="15"/>
    </row>
    <row r="19" spans="1:4" ht="18" customHeight="1">
      <c r="A19" s="384">
        <f>23+A18-1</f>
        <v>182</v>
      </c>
      <c r="B19" s="34">
        <f>IF($B$5&gt;10000000,INT($B$5/12/100+0.99)*100,0)+IF($B$5&gt;100000,INT($B$5/4/100+0.99)*100,0)*IF($B$5&lt;10000000,1,0)+IF($B$5&gt;20000,INT($B$5*0.4/100+0.99)*100,0)*IF($B$5&lt;100000,1,0)</f>
        <v>0</v>
      </c>
      <c r="C19" s="34">
        <v>0</v>
      </c>
      <c r="D19" s="385">
        <v>0</v>
      </c>
    </row>
    <row r="20" spans="1:4" ht="18" customHeight="1">
      <c r="A20" s="384">
        <f>8+A19</f>
        <v>190</v>
      </c>
      <c r="B20" s="34">
        <v>0</v>
      </c>
      <c r="C20" s="34">
        <f>C18</f>
        <v>537</v>
      </c>
      <c r="D20" s="385">
        <f>D18</f>
        <v>540</v>
      </c>
    </row>
    <row r="21" spans="1:4" ht="18" customHeight="1">
      <c r="A21" s="384">
        <f>23+A20</f>
        <v>213</v>
      </c>
      <c r="B21" s="34">
        <f>IF($B$5&gt;10000000,INT($B$5/12/100+0.99)*100,0)</f>
        <v>0</v>
      </c>
      <c r="C21" s="34">
        <v>0</v>
      </c>
      <c r="D21" s="385">
        <v>0</v>
      </c>
    </row>
    <row r="22" spans="1:4" ht="18" customHeight="1">
      <c r="A22" s="384">
        <f>8+A21</f>
        <v>221</v>
      </c>
      <c r="B22" s="34">
        <v>0</v>
      </c>
      <c r="C22" s="34">
        <f>C20</f>
        <v>537</v>
      </c>
      <c r="D22" s="385">
        <f>D20</f>
        <v>540</v>
      </c>
    </row>
    <row r="23" spans="1:4" ht="18" customHeight="1">
      <c r="A23" s="384">
        <f>22+A22+1</f>
        <v>244</v>
      </c>
      <c r="B23" s="34">
        <f>IF($B$5&gt;10000000,INT($B$5/12/100+0.99)*100,0)</f>
        <v>0</v>
      </c>
      <c r="C23" s="34">
        <v>0</v>
      </c>
      <c r="D23" s="385">
        <v>0</v>
      </c>
    </row>
    <row r="24" spans="1:4" ht="18" customHeight="1">
      <c r="A24" s="384">
        <f>8+A23</f>
        <v>252</v>
      </c>
      <c r="B24" s="34">
        <v>0</v>
      </c>
      <c r="C24" s="34">
        <f>C22</f>
        <v>537</v>
      </c>
      <c r="D24" s="385">
        <f>D22</f>
        <v>540</v>
      </c>
    </row>
    <row r="25" spans="1:4" ht="18" customHeight="1">
      <c r="A25" s="384">
        <f>22+A24</f>
        <v>274</v>
      </c>
      <c r="B25" s="34">
        <f>IF($B$5&gt;10000000,INT($B$5/12/100+0.99)*100,0)+IF($B$5&gt;100000,INT($B$5/4/100+0.99)*100,0)*IF($B$5&lt;10000000,1,0)</f>
        <v>0</v>
      </c>
      <c r="C25" s="34">
        <v>0</v>
      </c>
      <c r="D25" s="385">
        <v>0</v>
      </c>
    </row>
    <row r="26" spans="1:4" ht="18" customHeight="1">
      <c r="A26" s="384">
        <f>8+A25</f>
        <v>282</v>
      </c>
      <c r="B26" s="34">
        <v>0</v>
      </c>
      <c r="C26" s="34">
        <f>C24</f>
        <v>537</v>
      </c>
      <c r="D26" s="385">
        <f>D24</f>
        <v>540</v>
      </c>
    </row>
    <row r="27" spans="1:4" ht="18" customHeight="1">
      <c r="A27" s="384">
        <f>23+A26</f>
        <v>305</v>
      </c>
      <c r="B27" s="34">
        <f>IF($B$5&gt;10000000,INT($B$5/12/100+0.99)*100,0)</f>
        <v>0</v>
      </c>
      <c r="C27" s="34">
        <v>0</v>
      </c>
      <c r="D27" s="385">
        <v>0</v>
      </c>
    </row>
    <row r="28" spans="1:4" ht="18" customHeight="1">
      <c r="A28" s="384">
        <f>8+A27</f>
        <v>313</v>
      </c>
      <c r="B28" s="34">
        <v>0</v>
      </c>
      <c r="C28" s="34">
        <f>C26</f>
        <v>537</v>
      </c>
      <c r="D28" s="385">
        <f>D26</f>
        <v>540</v>
      </c>
    </row>
    <row r="29" spans="1:4" ht="18" customHeight="1">
      <c r="A29" s="384">
        <f>22+A28</f>
        <v>335</v>
      </c>
      <c r="B29" s="34">
        <f>IF($B$5&gt;10000000,INT($B$5/12/100+0.99)*100,0)</f>
        <v>0</v>
      </c>
      <c r="C29" s="34">
        <v>0</v>
      </c>
      <c r="D29" s="385">
        <v>0</v>
      </c>
    </row>
    <row r="30" spans="1:4" ht="18" customHeight="1">
      <c r="A30" s="384">
        <f>8+A29</f>
        <v>343</v>
      </c>
      <c r="B30" s="34">
        <v>0</v>
      </c>
      <c r="C30" s="34">
        <f>C28</f>
        <v>537</v>
      </c>
      <c r="D30" s="385">
        <f>D28</f>
        <v>540</v>
      </c>
    </row>
    <row r="31" spans="1:4" ht="18" customHeight="1">
      <c r="A31" s="384">
        <f>22+A30+1-16</f>
        <v>350</v>
      </c>
      <c r="B31" s="34">
        <f>IF($B$5&gt;10000000,INT($B$5/12/100+0.99)*100,0)+IF($B$5&gt;100000,INT($B$5/4/100+0.99)*100,0)*IF($B$5&lt;10000000,1,0)+IF($B$5&gt;20000,INT($B$5*0.4/100+0.99)*100,0)*IF($B$5&lt;100000,1,0)</f>
        <v>0</v>
      </c>
      <c r="C31" s="34">
        <v>0</v>
      </c>
      <c r="D31" s="385">
        <v>0</v>
      </c>
    </row>
    <row r="32" spans="1:4" ht="18" customHeight="1">
      <c r="A32" s="386">
        <f>24+A31</f>
        <v>374</v>
      </c>
      <c r="B32" s="387">
        <v>0</v>
      </c>
      <c r="C32" s="34">
        <f>C30</f>
        <v>537</v>
      </c>
      <c r="D32" s="385">
        <f>D30</f>
        <v>540</v>
      </c>
    </row>
    <row r="33" spans="1:4" ht="18" customHeight="1">
      <c r="A33" s="386">
        <f>23+A32</f>
        <v>397</v>
      </c>
      <c r="B33" s="34">
        <f>IF($B$5&gt;10000000,INT($B$5/12/100+0.99)*100,0)</f>
        <v>0</v>
      </c>
      <c r="C33" s="34">
        <v>0</v>
      </c>
      <c r="D33" s="385">
        <v>0</v>
      </c>
    </row>
    <row r="34" spans="1:4" ht="18" customHeight="1">
      <c r="A34" s="386">
        <f>8+A33</f>
        <v>405</v>
      </c>
      <c r="B34" s="387">
        <v>0</v>
      </c>
      <c r="C34" s="34">
        <f>C32</f>
        <v>537</v>
      </c>
      <c r="D34" s="385">
        <f>D32</f>
        <v>540</v>
      </c>
    </row>
    <row r="35" spans="1:4" ht="18" customHeight="1">
      <c r="A35" s="386">
        <f>20+A34</f>
        <v>425</v>
      </c>
      <c r="B35" s="34">
        <f>IF($B$5&gt;10000000,INT($B$5/12/100+0.99)*100,0)</f>
        <v>0</v>
      </c>
      <c r="C35" s="34">
        <v>0</v>
      </c>
      <c r="D35" s="385">
        <v>0</v>
      </c>
    </row>
    <row r="36" spans="1:4" ht="18" customHeight="1">
      <c r="A36" s="386">
        <f>8+A35</f>
        <v>433</v>
      </c>
      <c r="B36" s="387">
        <v>0</v>
      </c>
      <c r="C36" s="34">
        <f>C34</f>
        <v>537</v>
      </c>
      <c r="D36" s="385">
        <f>D34</f>
        <v>540</v>
      </c>
    </row>
    <row r="37" spans="1:4" ht="18" customHeight="1" thickBot="1">
      <c r="A37" s="388">
        <f>23+A36</f>
        <v>456</v>
      </c>
      <c r="B37" s="145">
        <f>IF($B$5&gt;10000000,INT($B$5/12/100+0.99)*100,0)+IF($B$5&gt;100000,INT($B$5/4/100+0.99)*100,0)*IF($B$5&lt;10000000,1,0)</f>
        <v>0</v>
      </c>
      <c r="C37" s="145">
        <v>0</v>
      </c>
      <c r="D37" s="147">
        <v>0</v>
      </c>
    </row>
    <row r="38" ht="12.75">
      <c r="A38" s="383"/>
    </row>
    <row r="39" ht="12.75">
      <c r="A39" s="383"/>
    </row>
    <row r="40" ht="12.75">
      <c r="A40" s="383"/>
    </row>
  </sheetData>
  <sheetProtection password="EF65" sheet="1" objects="1" scenarios="1"/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"/>
  <sheetViews>
    <sheetView showOutlineSymbols="0" workbookViewId="0" topLeftCell="A1">
      <selection activeCell="I4" sqref="I4"/>
    </sheetView>
  </sheetViews>
  <sheetFormatPr defaultColWidth="9.140625" defaultRowHeight="12.75"/>
  <cols>
    <col min="1" max="1" width="4.28125" style="15" customWidth="1"/>
    <col min="2" max="2" width="12.421875" style="15" customWidth="1"/>
    <col min="3" max="3" width="9.140625" style="16" customWidth="1"/>
    <col min="4" max="4" width="10.57421875" style="16" customWidth="1"/>
    <col min="5" max="5" width="7.7109375" style="15" customWidth="1"/>
    <col min="6" max="6" width="10.140625" style="15" customWidth="1"/>
    <col min="7" max="7" width="11.57421875" style="16" customWidth="1"/>
    <col min="8" max="8" width="9.7109375" style="15" customWidth="1"/>
    <col min="9" max="9" width="11.7109375" style="15" customWidth="1"/>
    <col min="10" max="10" width="9.28125" style="15" customWidth="1"/>
    <col min="11" max="16384" width="9.140625" style="16" customWidth="1"/>
  </cols>
  <sheetData>
    <row r="1" spans="1:7" ht="12.75">
      <c r="A1" s="33" t="s">
        <v>22</v>
      </c>
      <c r="C1" s="15"/>
      <c r="D1" s="15"/>
      <c r="G1" s="15"/>
    </row>
    <row r="2" spans="3:7" ht="13.5" thickBot="1">
      <c r="C2" s="33" t="s">
        <v>30</v>
      </c>
      <c r="D2" s="15"/>
      <c r="G2" s="15"/>
    </row>
    <row r="3" spans="1:10" ht="12.75">
      <c r="A3" s="64" t="s">
        <v>23</v>
      </c>
      <c r="B3" s="43"/>
      <c r="C3" s="43"/>
      <c r="D3" s="43"/>
      <c r="E3" s="43"/>
      <c r="F3" s="43"/>
      <c r="G3" s="65"/>
      <c r="H3" s="65" t="s">
        <v>46</v>
      </c>
      <c r="I3" s="354" t="s">
        <v>54</v>
      </c>
      <c r="J3" s="349"/>
    </row>
    <row r="4" spans="1:10" ht="13.5" thickBot="1">
      <c r="A4" s="66" t="s">
        <v>24</v>
      </c>
      <c r="B4" s="50"/>
      <c r="C4" s="50"/>
      <c r="D4" s="50"/>
      <c r="E4" s="50"/>
      <c r="F4" s="50"/>
      <c r="G4" s="67"/>
      <c r="H4" s="67" t="s">
        <v>53</v>
      </c>
      <c r="I4" s="355">
        <v>0</v>
      </c>
      <c r="J4" s="350"/>
    </row>
    <row r="5" spans="3:7" ht="13.5" thickBot="1">
      <c r="C5" s="15"/>
      <c r="D5" s="15"/>
      <c r="G5" s="15"/>
    </row>
    <row r="6" spans="1:10" ht="12.75">
      <c r="A6" s="69" t="s">
        <v>325</v>
      </c>
      <c r="B6" s="70"/>
      <c r="C6" s="70"/>
      <c r="D6" s="70"/>
      <c r="E6" s="70"/>
      <c r="F6" s="70"/>
      <c r="G6" s="47"/>
      <c r="H6" s="71"/>
      <c r="I6" s="47"/>
      <c r="J6" s="72"/>
    </row>
    <row r="7" spans="1:10" ht="12.75">
      <c r="A7" s="73" t="s">
        <v>25</v>
      </c>
      <c r="B7" s="19"/>
      <c r="C7" s="19"/>
      <c r="D7" s="19"/>
      <c r="E7" s="19"/>
      <c r="F7" s="19"/>
      <c r="G7" s="40" t="s">
        <v>46</v>
      </c>
      <c r="H7" s="356" t="s">
        <v>54</v>
      </c>
      <c r="I7" s="41" t="s">
        <v>58</v>
      </c>
      <c r="J7" s="357">
        <v>0</v>
      </c>
    </row>
    <row r="8" spans="1:10" ht="12.75">
      <c r="A8" s="73" t="s">
        <v>364</v>
      </c>
      <c r="B8" s="19"/>
      <c r="C8" s="19"/>
      <c r="D8" s="19"/>
      <c r="E8" s="19"/>
      <c r="F8" s="19"/>
      <c r="G8" s="40" t="s">
        <v>46</v>
      </c>
      <c r="H8" s="356" t="s">
        <v>54</v>
      </c>
      <c r="I8" s="41" t="s">
        <v>58</v>
      </c>
      <c r="J8" s="357">
        <v>0</v>
      </c>
    </row>
    <row r="9" spans="1:10" ht="12.75">
      <c r="A9" s="73" t="s">
        <v>26</v>
      </c>
      <c r="B9" s="19"/>
      <c r="C9" s="19"/>
      <c r="D9" s="19"/>
      <c r="E9" s="19"/>
      <c r="F9" s="19"/>
      <c r="G9" s="40" t="s">
        <v>46</v>
      </c>
      <c r="H9" s="356" t="s">
        <v>54</v>
      </c>
      <c r="I9" s="41" t="s">
        <v>58</v>
      </c>
      <c r="J9" s="357">
        <v>0</v>
      </c>
    </row>
    <row r="10" spans="1:10" ht="12.75">
      <c r="A10" s="74" t="s">
        <v>27</v>
      </c>
      <c r="B10" s="75"/>
      <c r="C10" s="75"/>
      <c r="D10" s="75"/>
      <c r="E10" s="75"/>
      <c r="F10" s="75"/>
      <c r="G10" s="75"/>
      <c r="H10" s="475" t="s">
        <v>54</v>
      </c>
      <c r="I10" s="76"/>
      <c r="J10" s="482">
        <v>0</v>
      </c>
    </row>
    <row r="11" spans="1:10" ht="13.5" thickBot="1">
      <c r="A11" s="77" t="s">
        <v>28</v>
      </c>
      <c r="B11" s="54"/>
      <c r="C11" s="54"/>
      <c r="D11" s="54"/>
      <c r="E11" s="54"/>
      <c r="F11" s="54"/>
      <c r="G11" s="78" t="s">
        <v>46</v>
      </c>
      <c r="H11" s="481"/>
      <c r="I11" s="80" t="s">
        <v>58</v>
      </c>
      <c r="J11" s="483"/>
    </row>
    <row r="13" ht="13.5" thickBot="1">
      <c r="A13" s="33" t="s">
        <v>326</v>
      </c>
    </row>
    <row r="14" spans="1:10" ht="17.25" customHeight="1">
      <c r="A14" s="69" t="s">
        <v>61</v>
      </c>
      <c r="B14" s="70"/>
      <c r="C14" s="477"/>
      <c r="D14" s="478"/>
      <c r="E14" s="478"/>
      <c r="F14" s="479"/>
      <c r="G14" s="70"/>
      <c r="H14" s="138" t="s">
        <v>89</v>
      </c>
      <c r="I14" s="477"/>
      <c r="J14" s="480"/>
    </row>
    <row r="15" spans="1:10" ht="12.75">
      <c r="A15" s="98" t="s">
        <v>366</v>
      </c>
      <c r="B15" s="23"/>
      <c r="C15" s="23"/>
      <c r="D15" s="23"/>
      <c r="E15" s="23"/>
      <c r="F15" s="23"/>
      <c r="G15" s="23"/>
      <c r="H15" s="99"/>
      <c r="I15" s="469" t="s">
        <v>59</v>
      </c>
      <c r="J15" s="470"/>
    </row>
    <row r="16" spans="1:10" ht="12.75">
      <c r="A16" s="101" t="s">
        <v>365</v>
      </c>
      <c r="B16" s="102"/>
      <c r="C16" s="102"/>
      <c r="D16" s="102"/>
      <c r="E16" s="102"/>
      <c r="F16" s="102"/>
      <c r="G16" s="102"/>
      <c r="H16" s="103" t="s">
        <v>46</v>
      </c>
      <c r="I16" s="471"/>
      <c r="J16" s="472"/>
    </row>
    <row r="17" spans="1:10" ht="12.75">
      <c r="A17" s="74" t="s">
        <v>336</v>
      </c>
      <c r="B17" s="105"/>
      <c r="C17" s="105"/>
      <c r="D17" s="105"/>
      <c r="E17" s="105"/>
      <c r="F17" s="105"/>
      <c r="G17" s="475" t="s">
        <v>54</v>
      </c>
      <c r="H17" s="106"/>
      <c r="I17" s="469" t="s">
        <v>85</v>
      </c>
      <c r="J17" s="470"/>
    </row>
    <row r="18" spans="1:10" ht="12.75">
      <c r="A18" s="101" t="s">
        <v>337</v>
      </c>
      <c r="B18" s="102"/>
      <c r="C18" s="102"/>
      <c r="D18" s="102"/>
      <c r="E18" s="102"/>
      <c r="F18" s="103" t="s">
        <v>46</v>
      </c>
      <c r="G18" s="476"/>
      <c r="H18" s="103" t="s">
        <v>90</v>
      </c>
      <c r="I18" s="471"/>
      <c r="J18" s="472"/>
    </row>
    <row r="19" spans="1:10" ht="12.75">
      <c r="A19" s="74" t="s">
        <v>62</v>
      </c>
      <c r="B19" s="75"/>
      <c r="C19" s="75"/>
      <c r="D19" s="75"/>
      <c r="E19" s="75"/>
      <c r="F19" s="75"/>
      <c r="G19" s="75"/>
      <c r="H19" s="75"/>
      <c r="I19" s="469">
        <v>0</v>
      </c>
      <c r="J19" s="470"/>
    </row>
    <row r="20" spans="1:10" ht="13.5" thickBot="1">
      <c r="A20" s="77" t="s">
        <v>63</v>
      </c>
      <c r="B20" s="54"/>
      <c r="C20" s="54"/>
      <c r="D20" s="54"/>
      <c r="E20" s="54"/>
      <c r="F20" s="54"/>
      <c r="G20" s="54"/>
      <c r="H20" s="54"/>
      <c r="I20" s="473"/>
      <c r="J20" s="474"/>
    </row>
    <row r="21" spans="3:7" ht="12.75">
      <c r="C21" s="15"/>
      <c r="D21" s="15"/>
      <c r="G21" s="15"/>
    </row>
    <row r="22" spans="1:7" ht="13.5" thickBot="1">
      <c r="A22" s="17" t="s">
        <v>64</v>
      </c>
      <c r="C22" s="33" t="s">
        <v>80</v>
      </c>
      <c r="D22" s="33"/>
      <c r="G22" s="15"/>
    </row>
    <row r="23" spans="1:10" ht="12.75">
      <c r="A23" s="69"/>
      <c r="B23" s="463" t="s">
        <v>81</v>
      </c>
      <c r="C23" s="461"/>
      <c r="D23" s="461"/>
      <c r="E23" s="464"/>
      <c r="F23" s="463" t="s">
        <v>86</v>
      </c>
      <c r="G23" s="467"/>
      <c r="H23" s="109" t="s">
        <v>90</v>
      </c>
      <c r="I23" s="96" t="s">
        <v>90</v>
      </c>
      <c r="J23" s="110" t="s">
        <v>93</v>
      </c>
    </row>
    <row r="24" spans="1:10" ht="12.75">
      <c r="A24" s="74"/>
      <c r="B24" s="111"/>
      <c r="C24" s="105"/>
      <c r="D24" s="105"/>
      <c r="E24" s="112"/>
      <c r="F24" s="105"/>
      <c r="G24" s="105"/>
      <c r="H24" s="113"/>
      <c r="I24" s="106" t="s">
        <v>92</v>
      </c>
      <c r="J24" s="114"/>
    </row>
    <row r="25" spans="1:10" ht="12.75">
      <c r="A25" s="115"/>
      <c r="B25" s="433">
        <v>1</v>
      </c>
      <c r="C25" s="431"/>
      <c r="D25" s="431"/>
      <c r="E25" s="430"/>
      <c r="F25" s="433">
        <v>2</v>
      </c>
      <c r="G25" s="432"/>
      <c r="H25" s="117">
        <v>3</v>
      </c>
      <c r="I25" s="41">
        <v>4</v>
      </c>
      <c r="J25" s="118">
        <v>5</v>
      </c>
    </row>
    <row r="26" spans="1:10" ht="12.75">
      <c r="A26" s="119">
        <v>1</v>
      </c>
      <c r="B26" s="462" t="s">
        <v>79</v>
      </c>
      <c r="C26" s="458"/>
      <c r="D26" s="458"/>
      <c r="E26" s="434"/>
      <c r="F26" s="462"/>
      <c r="G26" s="468"/>
      <c r="H26" s="356">
        <v>0</v>
      </c>
      <c r="I26" s="358">
        <v>0</v>
      </c>
      <c r="J26" s="357"/>
    </row>
    <row r="27" spans="1:10" ht="12.75">
      <c r="A27" s="119">
        <v>2</v>
      </c>
      <c r="B27" s="462" t="s">
        <v>79</v>
      </c>
      <c r="C27" s="458"/>
      <c r="D27" s="458"/>
      <c r="E27" s="434"/>
      <c r="F27" s="462"/>
      <c r="G27" s="468"/>
      <c r="H27" s="356">
        <v>0</v>
      </c>
      <c r="I27" s="358">
        <v>0</v>
      </c>
      <c r="J27" s="357"/>
    </row>
    <row r="28" spans="1:10" ht="12.75">
      <c r="A28" s="119">
        <v>3</v>
      </c>
      <c r="B28" s="462" t="s">
        <v>79</v>
      </c>
      <c r="C28" s="458"/>
      <c r="D28" s="458"/>
      <c r="E28" s="434"/>
      <c r="F28" s="462"/>
      <c r="G28" s="468"/>
      <c r="H28" s="356">
        <v>0</v>
      </c>
      <c r="I28" s="358">
        <v>0</v>
      </c>
      <c r="J28" s="357"/>
    </row>
    <row r="29" spans="1:10" ht="12.75">
      <c r="A29" s="119">
        <v>4</v>
      </c>
      <c r="B29" s="462" t="s">
        <v>79</v>
      </c>
      <c r="C29" s="458"/>
      <c r="D29" s="458"/>
      <c r="E29" s="434"/>
      <c r="F29" s="462"/>
      <c r="G29" s="468"/>
      <c r="H29" s="356">
        <v>0</v>
      </c>
      <c r="I29" s="358">
        <v>0</v>
      </c>
      <c r="J29" s="357"/>
    </row>
    <row r="30" spans="1:10" ht="13.5" thickBot="1">
      <c r="A30" s="122">
        <v>5</v>
      </c>
      <c r="B30" s="428" t="s">
        <v>82</v>
      </c>
      <c r="C30" s="465"/>
      <c r="D30" s="465"/>
      <c r="E30" s="466"/>
      <c r="F30" s="428" t="s">
        <v>87</v>
      </c>
      <c r="G30" s="429"/>
      <c r="H30" s="79">
        <f>SUM(H26:H29)</f>
        <v>0</v>
      </c>
      <c r="I30" s="124">
        <f>SUM(I26:I29)</f>
        <v>0</v>
      </c>
      <c r="J30" s="137" t="s">
        <v>79</v>
      </c>
    </row>
    <row r="31" spans="1:10" ht="9.75" customHeight="1">
      <c r="A31" s="27" t="s">
        <v>65</v>
      </c>
      <c r="D31" s="15"/>
      <c r="F31" s="16"/>
      <c r="G31" s="15"/>
      <c r="H31" s="16"/>
      <c r="I31" s="16"/>
      <c r="J31" s="16"/>
    </row>
    <row r="32" spans="1:7" ht="9.75" customHeight="1">
      <c r="A32" s="27" t="s">
        <v>66</v>
      </c>
      <c r="C32" s="15"/>
      <c r="D32" s="15"/>
      <c r="G32" s="15"/>
    </row>
    <row r="33" spans="1:7" ht="9.75" customHeight="1">
      <c r="A33" s="27" t="s">
        <v>67</v>
      </c>
      <c r="C33" s="15"/>
      <c r="D33" s="15"/>
      <c r="G33" s="15"/>
    </row>
    <row r="34" spans="1:7" ht="12.75">
      <c r="A34" s="27"/>
      <c r="C34" s="15"/>
      <c r="D34" s="15"/>
      <c r="G34" s="15"/>
    </row>
    <row r="35" spans="3:7" ht="12.75">
      <c r="C35" s="33" t="s">
        <v>83</v>
      </c>
      <c r="D35" s="33"/>
      <c r="G35" s="15"/>
    </row>
    <row r="36" spans="1:7" ht="9.75" customHeight="1">
      <c r="A36" s="27" t="s">
        <v>68</v>
      </c>
      <c r="C36" s="15"/>
      <c r="D36" s="15"/>
      <c r="G36" s="15"/>
    </row>
    <row r="37" spans="1:7" ht="9.75" customHeight="1">
      <c r="A37" s="27" t="s">
        <v>69</v>
      </c>
      <c r="C37" s="15"/>
      <c r="D37" s="15"/>
      <c r="G37" s="15"/>
    </row>
    <row r="38" spans="1:7" ht="9.75" customHeight="1">
      <c r="A38" s="27" t="s">
        <v>70</v>
      </c>
      <c r="C38" s="15"/>
      <c r="D38" s="15"/>
      <c r="G38" s="15"/>
    </row>
    <row r="39" spans="1:7" ht="9.75" customHeight="1" thickBot="1">
      <c r="A39" s="27" t="s">
        <v>71</v>
      </c>
      <c r="C39" s="15"/>
      <c r="D39" s="15"/>
      <c r="G39" s="15"/>
    </row>
    <row r="40" spans="1:10" ht="12.75">
      <c r="A40" s="125"/>
      <c r="B40" s="70"/>
      <c r="C40" s="70"/>
      <c r="D40" s="70"/>
      <c r="E40" s="70"/>
      <c r="F40" s="70"/>
      <c r="G40" s="126"/>
      <c r="H40" s="47" t="s">
        <v>91</v>
      </c>
      <c r="I40" s="47"/>
      <c r="J40" s="48"/>
    </row>
    <row r="41" spans="1:10" ht="12.75">
      <c r="A41" s="127"/>
      <c r="B41" s="75"/>
      <c r="C41" s="75"/>
      <c r="D41" s="75"/>
      <c r="E41" s="75"/>
      <c r="F41" s="75"/>
      <c r="G41" s="128" t="s">
        <v>88</v>
      </c>
      <c r="H41" s="116"/>
      <c r="I41" s="40" t="s">
        <v>327</v>
      </c>
      <c r="J41" s="129"/>
    </row>
    <row r="42" spans="1:10" ht="12.75">
      <c r="A42" s="73" t="s">
        <v>72</v>
      </c>
      <c r="B42" s="19"/>
      <c r="C42" s="19"/>
      <c r="D42" s="19"/>
      <c r="E42" s="19"/>
      <c r="F42" s="19"/>
      <c r="G42" s="18"/>
      <c r="H42" s="341">
        <v>0</v>
      </c>
      <c r="I42" s="19"/>
      <c r="J42" s="129"/>
    </row>
    <row r="43" spans="1:10" ht="12.75">
      <c r="A43" s="73" t="s">
        <v>73</v>
      </c>
      <c r="B43" s="19"/>
      <c r="C43" s="19"/>
      <c r="D43" s="19"/>
      <c r="E43" s="19"/>
      <c r="F43" s="19"/>
      <c r="G43" s="18"/>
      <c r="H43" s="341">
        <v>0</v>
      </c>
      <c r="I43" s="19"/>
      <c r="J43" s="129"/>
    </row>
    <row r="44" spans="1:10" ht="12.75">
      <c r="A44" s="130">
        <v>47</v>
      </c>
      <c r="B44" s="19"/>
      <c r="C44" s="19"/>
      <c r="D44" s="19"/>
      <c r="E44" s="19"/>
      <c r="F44" s="19"/>
      <c r="G44" s="18"/>
      <c r="H44" s="20">
        <v>0</v>
      </c>
      <c r="I44" s="19"/>
      <c r="J44" s="129"/>
    </row>
    <row r="45" spans="1:10" ht="13.5" thickBot="1">
      <c r="A45" s="66" t="s">
        <v>328</v>
      </c>
      <c r="B45" s="50"/>
      <c r="C45" s="50"/>
      <c r="D45" s="50"/>
      <c r="E45" s="50"/>
      <c r="F45" s="50"/>
      <c r="G45" s="68"/>
      <c r="H45" s="53">
        <f>H42-H43-H44</f>
        <v>0</v>
      </c>
      <c r="I45" s="50"/>
      <c r="J45" s="60"/>
    </row>
    <row r="46" spans="3:7" ht="12.75">
      <c r="C46" s="15"/>
      <c r="D46" s="15"/>
      <c r="G46" s="15"/>
    </row>
    <row r="47" spans="1:7" ht="13.5" thickBot="1">
      <c r="A47" s="17" t="s">
        <v>64</v>
      </c>
      <c r="C47" s="33" t="s">
        <v>84</v>
      </c>
      <c r="D47" s="33"/>
      <c r="G47" s="15"/>
    </row>
    <row r="48" spans="1:10" ht="12.75">
      <c r="A48" s="402" t="s">
        <v>329</v>
      </c>
      <c r="B48" s="403"/>
      <c r="C48" s="404"/>
      <c r="D48" s="405" t="s">
        <v>331</v>
      </c>
      <c r="E48" s="403"/>
      <c r="F48" s="406"/>
      <c r="G48" s="403" t="s">
        <v>332</v>
      </c>
      <c r="H48" s="403"/>
      <c r="I48" s="405" t="s">
        <v>333</v>
      </c>
      <c r="J48" s="407"/>
    </row>
    <row r="49" spans="1:10" ht="12.75">
      <c r="A49" s="101" t="s">
        <v>330</v>
      </c>
      <c r="B49" s="102"/>
      <c r="C49" s="359"/>
      <c r="D49" s="132" t="s">
        <v>330</v>
      </c>
      <c r="E49" s="102"/>
      <c r="F49" s="360"/>
      <c r="G49" s="102" t="s">
        <v>330</v>
      </c>
      <c r="H49" s="359"/>
      <c r="I49" s="132" t="s">
        <v>330</v>
      </c>
      <c r="J49" s="361"/>
    </row>
    <row r="50" spans="1:10" ht="12.75">
      <c r="A50" s="73" t="s">
        <v>74</v>
      </c>
      <c r="B50" s="40"/>
      <c r="C50" s="40"/>
      <c r="D50" s="40"/>
      <c r="E50" s="40"/>
      <c r="F50" s="40"/>
      <c r="G50" s="457"/>
      <c r="H50" s="458"/>
      <c r="I50" s="458"/>
      <c r="J50" s="459"/>
    </row>
    <row r="51" spans="1:10" ht="13.5" thickBot="1">
      <c r="A51" s="66" t="s">
        <v>75</v>
      </c>
      <c r="B51" s="133"/>
      <c r="C51" s="133"/>
      <c r="D51" s="133"/>
      <c r="E51" s="133"/>
      <c r="F51" s="133"/>
      <c r="G51" s="133"/>
      <c r="H51" s="50"/>
      <c r="I51" s="50"/>
      <c r="J51" s="60"/>
    </row>
    <row r="52" spans="1:7" ht="7.5" customHeight="1">
      <c r="A52" s="17"/>
      <c r="B52" s="17"/>
      <c r="C52" s="17"/>
      <c r="D52" s="17"/>
      <c r="E52" s="17"/>
      <c r="F52" s="17"/>
      <c r="G52" s="17"/>
    </row>
    <row r="53" spans="1:7" ht="13.5" thickBot="1">
      <c r="A53" s="17" t="s">
        <v>76</v>
      </c>
      <c r="C53" s="15"/>
      <c r="D53" s="15"/>
      <c r="G53" s="15"/>
    </row>
    <row r="54" spans="1:10" ht="12.75">
      <c r="A54" s="69" t="s">
        <v>77</v>
      </c>
      <c r="B54" s="70"/>
      <c r="C54" s="70"/>
      <c r="D54" s="70"/>
      <c r="E54" s="453">
        <v>0</v>
      </c>
      <c r="F54" s="47" t="s">
        <v>334</v>
      </c>
      <c r="G54" s="134"/>
      <c r="H54" s="70"/>
      <c r="I54" s="70"/>
      <c r="J54" s="455">
        <v>0</v>
      </c>
    </row>
    <row r="55" spans="1:10" ht="13.5" thickBot="1">
      <c r="A55" s="77" t="s">
        <v>78</v>
      </c>
      <c r="B55" s="54"/>
      <c r="C55" s="54"/>
      <c r="D55" s="54"/>
      <c r="E55" s="454"/>
      <c r="F55" s="78" t="s">
        <v>335</v>
      </c>
      <c r="G55" s="135"/>
      <c r="H55" s="54"/>
      <c r="I55" s="54"/>
      <c r="J55" s="456"/>
    </row>
    <row r="56" spans="1:10" ht="12.75">
      <c r="A56" s="460">
        <v>2</v>
      </c>
      <c r="B56" s="461"/>
      <c r="C56" s="461"/>
      <c r="D56" s="461"/>
      <c r="E56" s="461"/>
      <c r="F56" s="461"/>
      <c r="G56" s="461"/>
      <c r="H56" s="461"/>
      <c r="I56" s="461"/>
      <c r="J56" s="461"/>
    </row>
    <row r="57" spans="3:7" ht="12.75">
      <c r="C57" s="15"/>
      <c r="G57" s="15"/>
    </row>
    <row r="58" spans="3:7" ht="12.75">
      <c r="C58" s="15"/>
      <c r="G58" s="15"/>
    </row>
    <row r="59" spans="3:7" ht="12.75">
      <c r="C59" s="15"/>
      <c r="G59" s="15"/>
    </row>
    <row r="60" spans="3:7" ht="12.75">
      <c r="C60" s="15"/>
      <c r="G60" s="15"/>
    </row>
    <row r="61" spans="3:7" ht="12.75">
      <c r="C61" s="15"/>
      <c r="G61" s="15"/>
    </row>
    <row r="62" spans="3:7" ht="12.75">
      <c r="C62" s="15"/>
      <c r="G62" s="15"/>
    </row>
    <row r="63" spans="3:7" ht="12.75">
      <c r="C63" s="15"/>
      <c r="G63" s="15"/>
    </row>
    <row r="64" spans="3:7" ht="12.75">
      <c r="C64" s="15"/>
      <c r="G64" s="15"/>
    </row>
  </sheetData>
  <sheetProtection password="EF65" sheet="1" objects="1" scenarios="1"/>
  <mergeCells count="26">
    <mergeCell ref="C14:F14"/>
    <mergeCell ref="I14:J14"/>
    <mergeCell ref="H10:H11"/>
    <mergeCell ref="J10:J11"/>
    <mergeCell ref="I15:J16"/>
    <mergeCell ref="I17:J18"/>
    <mergeCell ref="I19:J20"/>
    <mergeCell ref="G17:G18"/>
    <mergeCell ref="F25:G25"/>
    <mergeCell ref="B25:E25"/>
    <mergeCell ref="F30:G30"/>
    <mergeCell ref="B23:E23"/>
    <mergeCell ref="B30:E30"/>
    <mergeCell ref="F23:G23"/>
    <mergeCell ref="F26:G26"/>
    <mergeCell ref="F27:G27"/>
    <mergeCell ref="F28:G28"/>
    <mergeCell ref="F29:G29"/>
    <mergeCell ref="B26:E26"/>
    <mergeCell ref="B27:E27"/>
    <mergeCell ref="B28:E28"/>
    <mergeCell ref="B29:E29"/>
    <mergeCell ref="E54:E55"/>
    <mergeCell ref="J54:J55"/>
    <mergeCell ref="G50:J50"/>
    <mergeCell ref="A56:J5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9"/>
  <sheetViews>
    <sheetView showOutlineSymbols="0" workbookViewId="0" topLeftCell="A1">
      <selection activeCell="B9" sqref="B9"/>
    </sheetView>
  </sheetViews>
  <sheetFormatPr defaultColWidth="9.140625" defaultRowHeight="12.75"/>
  <cols>
    <col min="1" max="1" width="3.57421875" style="16" customWidth="1"/>
    <col min="2" max="2" width="47.140625" style="16" customWidth="1"/>
    <col min="3" max="3" width="14.7109375" style="16" customWidth="1"/>
    <col min="4" max="4" width="7.7109375" style="16" customWidth="1"/>
    <col min="5" max="5" width="7.8515625" style="16" customWidth="1"/>
    <col min="6" max="11" width="2.7109375" style="16" customWidth="1"/>
    <col min="12" max="16384" width="9.140625" style="16" customWidth="1"/>
  </cols>
  <sheetData>
    <row r="1" spans="1:11" ht="15" customHeight="1" thickBot="1">
      <c r="A1" s="15"/>
      <c r="B1" s="15"/>
      <c r="C1" s="520" t="s">
        <v>122</v>
      </c>
      <c r="D1" s="521"/>
      <c r="E1" s="489">
        <f>'DP1'!A8</f>
        <v>0</v>
      </c>
      <c r="F1" s="490"/>
      <c r="G1" s="490"/>
      <c r="H1" s="490"/>
      <c r="I1" s="490"/>
      <c r="J1" s="490"/>
      <c r="K1" s="491"/>
    </row>
    <row r="2" spans="1:11" ht="13.5" thickBot="1">
      <c r="A2" s="17" t="s">
        <v>94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69">
        <v>67</v>
      </c>
      <c r="B3" s="47" t="s">
        <v>107</v>
      </c>
      <c r="C3" s="70"/>
      <c r="D3" s="70"/>
      <c r="E3" s="151"/>
      <c r="F3" s="97" t="s">
        <v>127</v>
      </c>
      <c r="G3" s="70"/>
      <c r="H3" s="70"/>
      <c r="I3" s="151"/>
      <c r="J3" s="70" t="s">
        <v>131</v>
      </c>
      <c r="K3" s="48"/>
    </row>
    <row r="4" spans="1:11" ht="13.5" thickBot="1">
      <c r="A4" s="152"/>
      <c r="B4" s="78" t="s">
        <v>108</v>
      </c>
      <c r="C4" s="54"/>
      <c r="D4" s="54"/>
      <c r="E4" s="153"/>
      <c r="F4" s="486"/>
      <c r="G4" s="487"/>
      <c r="H4" s="487"/>
      <c r="I4" s="488"/>
      <c r="J4" s="484"/>
      <c r="K4" s="485"/>
    </row>
    <row r="5" spans="1:11" ht="12.75">
      <c r="A5" s="33" t="s">
        <v>95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3.5" thickBot="1">
      <c r="A6" s="17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 customHeight="1">
      <c r="A7" s="154"/>
      <c r="B7" s="65" t="s">
        <v>109</v>
      </c>
      <c r="C7" s="146" t="s">
        <v>123</v>
      </c>
      <c r="D7" s="492" t="s">
        <v>128</v>
      </c>
      <c r="E7" s="493"/>
      <c r="F7" s="492" t="s">
        <v>93</v>
      </c>
      <c r="G7" s="496"/>
      <c r="H7" s="496"/>
      <c r="I7" s="496"/>
      <c r="J7" s="496"/>
      <c r="K7" s="497"/>
    </row>
    <row r="8" spans="1:11" ht="13.5" customHeight="1">
      <c r="A8" s="115"/>
      <c r="B8" s="120">
        <v>1</v>
      </c>
      <c r="C8" s="136">
        <v>2</v>
      </c>
      <c r="D8" s="494">
        <v>3</v>
      </c>
      <c r="E8" s="495"/>
      <c r="F8" s="494">
        <v>4</v>
      </c>
      <c r="G8" s="498"/>
      <c r="H8" s="498"/>
      <c r="I8" s="498"/>
      <c r="J8" s="498"/>
      <c r="K8" s="499"/>
    </row>
    <row r="9" spans="1:11" ht="13.5" customHeight="1">
      <c r="A9" s="119">
        <v>1</v>
      </c>
      <c r="B9" s="340" t="str">
        <f>+CONCATENATE("B - ",'DP2'!G50)</f>
        <v>B - </v>
      </c>
      <c r="C9" s="339">
        <v>0</v>
      </c>
      <c r="D9" s="502">
        <v>0</v>
      </c>
      <c r="E9" s="503"/>
      <c r="F9" s="412"/>
      <c r="G9" s="412"/>
      <c r="H9" s="412"/>
      <c r="I9" s="412"/>
      <c r="J9" s="412"/>
      <c r="K9" s="413"/>
    </row>
    <row r="10" spans="1:11" ht="13.5" customHeight="1">
      <c r="A10" s="119">
        <v>2</v>
      </c>
      <c r="B10" s="340"/>
      <c r="C10" s="339">
        <v>0</v>
      </c>
      <c r="D10" s="502">
        <v>0</v>
      </c>
      <c r="E10" s="503"/>
      <c r="F10" s="412"/>
      <c r="G10" s="412"/>
      <c r="H10" s="412"/>
      <c r="I10" s="412"/>
      <c r="J10" s="412"/>
      <c r="K10" s="413"/>
    </row>
    <row r="11" spans="1:11" ht="13.5" customHeight="1">
      <c r="A11" s="119">
        <v>3</v>
      </c>
      <c r="B11" s="340"/>
      <c r="C11" s="339">
        <v>0</v>
      </c>
      <c r="D11" s="502">
        <v>0</v>
      </c>
      <c r="E11" s="503"/>
      <c r="F11" s="412"/>
      <c r="G11" s="412"/>
      <c r="H11" s="412"/>
      <c r="I11" s="412"/>
      <c r="J11" s="412"/>
      <c r="K11" s="413"/>
    </row>
    <row r="12" spans="1:11" ht="13.5" customHeight="1">
      <c r="A12" s="119">
        <v>4</v>
      </c>
      <c r="B12" s="340"/>
      <c r="C12" s="339">
        <v>0</v>
      </c>
      <c r="D12" s="502">
        <v>0</v>
      </c>
      <c r="E12" s="503"/>
      <c r="F12" s="412"/>
      <c r="G12" s="412"/>
      <c r="H12" s="412"/>
      <c r="I12" s="412"/>
      <c r="J12" s="412"/>
      <c r="K12" s="413"/>
    </row>
    <row r="13" spans="1:11" ht="13.5" customHeight="1">
      <c r="A13" s="119">
        <v>5</v>
      </c>
      <c r="B13" s="340"/>
      <c r="C13" s="339">
        <v>0</v>
      </c>
      <c r="D13" s="502">
        <v>0</v>
      </c>
      <c r="E13" s="503"/>
      <c r="F13" s="412"/>
      <c r="G13" s="412"/>
      <c r="H13" s="412"/>
      <c r="I13" s="412"/>
      <c r="J13" s="412"/>
      <c r="K13" s="413"/>
    </row>
    <row r="14" spans="1:11" ht="13.5" customHeight="1" thickBot="1">
      <c r="A14" s="119">
        <v>6</v>
      </c>
      <c r="B14" s="340"/>
      <c r="C14" s="362">
        <v>0</v>
      </c>
      <c r="D14" s="502">
        <v>0</v>
      </c>
      <c r="E14" s="503"/>
      <c r="F14" s="414"/>
      <c r="G14" s="414"/>
      <c r="H14" s="414"/>
      <c r="I14" s="414"/>
      <c r="J14" s="414"/>
      <c r="K14" s="415"/>
    </row>
    <row r="15" spans="1:11" ht="13.5" customHeight="1" thickBot="1">
      <c r="A15" s="155"/>
      <c r="B15" s="156" t="s">
        <v>110</v>
      </c>
      <c r="C15" s="157">
        <f>SUM(C9:C14)</f>
        <v>0</v>
      </c>
      <c r="D15" s="500">
        <f>SUM(D9:D14)</f>
        <v>0</v>
      </c>
      <c r="E15" s="501"/>
      <c r="F15" s="158"/>
      <c r="G15" s="158"/>
      <c r="H15" s="158"/>
      <c r="I15" s="158"/>
      <c r="J15" s="158"/>
      <c r="K15" s="159"/>
    </row>
    <row r="16" spans="1:11" ht="12.75">
      <c r="A16" s="17" t="s">
        <v>367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3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>
      <c r="A18" s="125"/>
      <c r="B18" s="70"/>
      <c r="C18" s="492" t="s">
        <v>129</v>
      </c>
      <c r="D18" s="504"/>
      <c r="E18" s="504"/>
      <c r="F18" s="504"/>
      <c r="G18" s="504"/>
      <c r="H18" s="504"/>
      <c r="I18" s="504"/>
      <c r="J18" s="504"/>
      <c r="K18" s="505"/>
    </row>
    <row r="19" spans="1:11" ht="12.75">
      <c r="A19" s="127"/>
      <c r="B19" s="75"/>
      <c r="C19" s="433" t="s">
        <v>124</v>
      </c>
      <c r="D19" s="432"/>
      <c r="E19" s="433" t="s">
        <v>327</v>
      </c>
      <c r="F19" s="498"/>
      <c r="G19" s="498"/>
      <c r="H19" s="498"/>
      <c r="I19" s="498"/>
      <c r="J19" s="498"/>
      <c r="K19" s="499"/>
    </row>
    <row r="20" spans="1:11" ht="13.5" customHeight="1">
      <c r="A20" s="73">
        <v>68</v>
      </c>
      <c r="B20" s="40" t="s">
        <v>111</v>
      </c>
      <c r="C20" s="494">
        <f>C15</f>
        <v>0</v>
      </c>
      <c r="D20" s="495"/>
      <c r="E20" s="18"/>
      <c r="F20" s="19"/>
      <c r="G20" s="19"/>
      <c r="H20" s="19"/>
      <c r="I20" s="19"/>
      <c r="J20" s="19"/>
      <c r="K20" s="129"/>
    </row>
    <row r="21" spans="1:11" ht="13.5" customHeight="1">
      <c r="A21" s="73">
        <v>69</v>
      </c>
      <c r="B21" s="40"/>
      <c r="C21" s="494">
        <v>0</v>
      </c>
      <c r="D21" s="495"/>
      <c r="E21" s="18"/>
      <c r="F21" s="19"/>
      <c r="G21" s="19"/>
      <c r="H21" s="19"/>
      <c r="I21" s="19"/>
      <c r="J21" s="19"/>
      <c r="K21" s="129"/>
    </row>
    <row r="22" spans="1:11" ht="13.5" customHeight="1">
      <c r="A22" s="73">
        <v>70</v>
      </c>
      <c r="B22" s="40" t="s">
        <v>112</v>
      </c>
      <c r="C22" s="462">
        <v>0</v>
      </c>
      <c r="D22" s="506"/>
      <c r="E22" s="18"/>
      <c r="F22" s="19"/>
      <c r="G22" s="19"/>
      <c r="H22" s="19"/>
      <c r="I22" s="19"/>
      <c r="J22" s="19"/>
      <c r="K22" s="129"/>
    </row>
    <row r="23" spans="1:11" ht="13.5" customHeight="1">
      <c r="A23" s="73">
        <v>71</v>
      </c>
      <c r="B23" s="40" t="s">
        <v>113</v>
      </c>
      <c r="C23" s="494">
        <f>D15</f>
        <v>0</v>
      </c>
      <c r="D23" s="495"/>
      <c r="E23" s="18"/>
      <c r="F23" s="19"/>
      <c r="G23" s="19"/>
      <c r="H23" s="19"/>
      <c r="I23" s="19"/>
      <c r="J23" s="19"/>
      <c r="K23" s="129"/>
    </row>
    <row r="24" spans="1:11" ht="13.5" customHeight="1">
      <c r="A24" s="73">
        <v>72</v>
      </c>
      <c r="B24" s="40"/>
      <c r="C24" s="494">
        <v>0</v>
      </c>
      <c r="D24" s="495"/>
      <c r="E24" s="18"/>
      <c r="F24" s="19"/>
      <c r="G24" s="19"/>
      <c r="H24" s="19"/>
      <c r="I24" s="19"/>
      <c r="J24" s="19"/>
      <c r="K24" s="129"/>
    </row>
    <row r="25" spans="1:11" ht="13.5" customHeight="1">
      <c r="A25" s="73">
        <v>73</v>
      </c>
      <c r="B25" s="40" t="s">
        <v>114</v>
      </c>
      <c r="C25" s="462">
        <v>0</v>
      </c>
      <c r="D25" s="506"/>
      <c r="E25" s="18"/>
      <c r="F25" s="19"/>
      <c r="G25" s="19"/>
      <c r="H25" s="19"/>
      <c r="I25" s="19"/>
      <c r="J25" s="19"/>
      <c r="K25" s="129"/>
    </row>
    <row r="26" spans="1:11" ht="12.75">
      <c r="A26" s="98">
        <v>74</v>
      </c>
      <c r="B26" s="149" t="s">
        <v>115</v>
      </c>
      <c r="C26" s="507">
        <v>0</v>
      </c>
      <c r="D26" s="508"/>
      <c r="E26" s="22"/>
      <c r="F26" s="23"/>
      <c r="G26" s="23"/>
      <c r="H26" s="23"/>
      <c r="I26" s="23"/>
      <c r="J26" s="23"/>
      <c r="K26" s="100"/>
    </row>
    <row r="27" spans="1:11" ht="12.75">
      <c r="A27" s="101"/>
      <c r="B27" s="102" t="s">
        <v>116</v>
      </c>
      <c r="C27" s="509"/>
      <c r="D27" s="510"/>
      <c r="E27" s="30"/>
      <c r="F27" s="31"/>
      <c r="G27" s="31"/>
      <c r="H27" s="31"/>
      <c r="I27" s="31"/>
      <c r="J27" s="31"/>
      <c r="K27" s="104"/>
    </row>
    <row r="28" spans="1:11" ht="13.5" customHeight="1">
      <c r="A28" s="73">
        <v>75</v>
      </c>
      <c r="B28" s="40" t="s">
        <v>117</v>
      </c>
      <c r="C28" s="494">
        <f>C20-C23+C26</f>
        <v>0</v>
      </c>
      <c r="D28" s="495"/>
      <c r="E28" s="18"/>
      <c r="F28" s="19"/>
      <c r="G28" s="19"/>
      <c r="H28" s="19"/>
      <c r="I28" s="19"/>
      <c r="J28" s="19"/>
      <c r="K28" s="129"/>
    </row>
    <row r="29" spans="1:11" ht="13.5" customHeight="1">
      <c r="A29" s="73">
        <v>76</v>
      </c>
      <c r="B29" s="40" t="s">
        <v>338</v>
      </c>
      <c r="C29" s="462">
        <v>0</v>
      </c>
      <c r="D29" s="506"/>
      <c r="E29" s="18"/>
      <c r="F29" s="19"/>
      <c r="G29" s="19"/>
      <c r="H29" s="19"/>
      <c r="I29" s="19"/>
      <c r="J29" s="19"/>
      <c r="K29" s="129"/>
    </row>
    <row r="30" spans="1:11" ht="13.5" customHeight="1">
      <c r="A30" s="73">
        <v>77</v>
      </c>
      <c r="B30" s="19"/>
      <c r="C30" s="494"/>
      <c r="D30" s="495"/>
      <c r="E30" s="18"/>
      <c r="F30" s="19"/>
      <c r="G30" s="19"/>
      <c r="H30" s="19"/>
      <c r="I30" s="19"/>
      <c r="J30" s="19"/>
      <c r="K30" s="129"/>
    </row>
    <row r="31" spans="1:11" ht="13.5" customHeight="1">
      <c r="A31" s="73">
        <v>78</v>
      </c>
      <c r="B31" s="19"/>
      <c r="C31" s="494"/>
      <c r="D31" s="495"/>
      <c r="E31" s="18"/>
      <c r="F31" s="19"/>
      <c r="G31" s="19"/>
      <c r="H31" s="19"/>
      <c r="I31" s="19"/>
      <c r="J31" s="19"/>
      <c r="K31" s="129"/>
    </row>
    <row r="32" spans="1:11" ht="13.5" customHeight="1">
      <c r="A32" s="98">
        <v>79</v>
      </c>
      <c r="B32" s="23"/>
      <c r="C32" s="494"/>
      <c r="D32" s="495"/>
      <c r="E32" s="22"/>
      <c r="F32" s="23"/>
      <c r="G32" s="23"/>
      <c r="H32" s="23"/>
      <c r="I32" s="23"/>
      <c r="J32" s="23"/>
      <c r="K32" s="100"/>
    </row>
    <row r="33" spans="1:11" ht="12.75">
      <c r="A33" s="98">
        <v>80</v>
      </c>
      <c r="B33" s="149" t="s">
        <v>118</v>
      </c>
      <c r="C33" s="507">
        <f>IF(C28-C29&gt;0,C28-C29,0)</f>
        <v>0</v>
      </c>
      <c r="D33" s="508"/>
      <c r="E33" s="22"/>
      <c r="F33" s="23"/>
      <c r="G33" s="23"/>
      <c r="H33" s="23"/>
      <c r="I33" s="23"/>
      <c r="J33" s="23"/>
      <c r="K33" s="100"/>
    </row>
    <row r="34" spans="1:11" ht="12.75">
      <c r="A34" s="101"/>
      <c r="B34" s="102" t="s">
        <v>119</v>
      </c>
      <c r="C34" s="509"/>
      <c r="D34" s="510"/>
      <c r="E34" s="30"/>
      <c r="F34" s="31"/>
      <c r="G34" s="31"/>
      <c r="H34" s="31"/>
      <c r="I34" s="31"/>
      <c r="J34" s="31"/>
      <c r="K34" s="104"/>
    </row>
    <row r="35" spans="1:11" ht="12.75">
      <c r="A35" s="74">
        <v>81</v>
      </c>
      <c r="B35" s="105" t="s">
        <v>120</v>
      </c>
      <c r="C35" s="507">
        <f>IF(C28-C29&lt;0,-C28+C29,0)</f>
        <v>0</v>
      </c>
      <c r="D35" s="508"/>
      <c r="E35" s="21"/>
      <c r="F35" s="75"/>
      <c r="G35" s="75"/>
      <c r="H35" s="75"/>
      <c r="I35" s="75"/>
      <c r="J35" s="75"/>
      <c r="K35" s="107"/>
    </row>
    <row r="36" spans="1:11" ht="13.5" thickBot="1">
      <c r="A36" s="152"/>
      <c r="B36" s="78" t="s">
        <v>121</v>
      </c>
      <c r="C36" s="511"/>
      <c r="D36" s="512"/>
      <c r="E36" s="123"/>
      <c r="F36" s="54"/>
      <c r="G36" s="54"/>
      <c r="H36" s="54"/>
      <c r="I36" s="54"/>
      <c r="J36" s="54"/>
      <c r="K36" s="55"/>
    </row>
    <row r="37" spans="1:11" ht="12.75">
      <c r="A37" s="15"/>
      <c r="B37" s="15"/>
      <c r="C37" s="75"/>
      <c r="D37" s="75"/>
      <c r="E37" s="15"/>
      <c r="F37" s="15"/>
      <c r="G37" s="15"/>
      <c r="H37" s="15"/>
      <c r="I37" s="15"/>
      <c r="J37" s="15"/>
      <c r="K37" s="15"/>
    </row>
    <row r="38" spans="1:11" ht="13.5" thickBot="1">
      <c r="A38" s="17" t="s">
        <v>97</v>
      </c>
      <c r="B38" s="15"/>
      <c r="C38" s="85" t="s">
        <v>125</v>
      </c>
      <c r="D38" s="85"/>
      <c r="E38" s="15"/>
      <c r="F38" s="15"/>
      <c r="G38" s="15"/>
      <c r="H38" s="15"/>
      <c r="I38" s="15"/>
      <c r="J38" s="15"/>
      <c r="K38" s="15"/>
    </row>
    <row r="39" spans="1:11" ht="12.75">
      <c r="A39" s="125"/>
      <c r="B39" s="70"/>
      <c r="C39" s="492" t="s">
        <v>339</v>
      </c>
      <c r="D39" s="504"/>
      <c r="E39" s="504"/>
      <c r="F39" s="504"/>
      <c r="G39" s="504"/>
      <c r="H39" s="504"/>
      <c r="I39" s="504"/>
      <c r="J39" s="504"/>
      <c r="K39" s="505"/>
    </row>
    <row r="40" spans="1:11" ht="12.75">
      <c r="A40" s="73" t="s">
        <v>98</v>
      </c>
      <c r="B40" s="40"/>
      <c r="C40" s="433" t="s">
        <v>126</v>
      </c>
      <c r="D40" s="495"/>
      <c r="E40" s="433" t="s">
        <v>130</v>
      </c>
      <c r="F40" s="498"/>
      <c r="G40" s="498"/>
      <c r="H40" s="498"/>
      <c r="I40" s="498"/>
      <c r="J40" s="498"/>
      <c r="K40" s="499"/>
    </row>
    <row r="41" spans="1:11" ht="13.5" customHeight="1">
      <c r="A41" s="73" t="s">
        <v>99</v>
      </c>
      <c r="B41" s="40"/>
      <c r="C41" s="462">
        <v>0</v>
      </c>
      <c r="D41" s="506"/>
      <c r="E41" s="462">
        <v>0</v>
      </c>
      <c r="F41" s="513"/>
      <c r="G41" s="513"/>
      <c r="H41" s="513"/>
      <c r="I41" s="513"/>
      <c r="J41" s="513"/>
      <c r="K41" s="514"/>
    </row>
    <row r="42" spans="1:11" ht="13.5" customHeight="1">
      <c r="A42" s="73" t="s">
        <v>100</v>
      </c>
      <c r="B42" s="40"/>
      <c r="C42" s="462">
        <v>0</v>
      </c>
      <c r="D42" s="506"/>
      <c r="E42" s="462">
        <v>0</v>
      </c>
      <c r="F42" s="513"/>
      <c r="G42" s="513"/>
      <c r="H42" s="513"/>
      <c r="I42" s="513"/>
      <c r="J42" s="513"/>
      <c r="K42" s="514"/>
    </row>
    <row r="43" spans="1:11" ht="13.5" customHeight="1">
      <c r="A43" s="73" t="s">
        <v>101</v>
      </c>
      <c r="B43" s="40"/>
      <c r="C43" s="462">
        <v>0</v>
      </c>
      <c r="D43" s="506"/>
      <c r="E43" s="462">
        <v>0</v>
      </c>
      <c r="F43" s="513"/>
      <c r="G43" s="513"/>
      <c r="H43" s="513"/>
      <c r="I43" s="513"/>
      <c r="J43" s="513"/>
      <c r="K43" s="514"/>
    </row>
    <row r="44" spans="1:11" ht="13.5" customHeight="1">
      <c r="A44" s="73" t="s">
        <v>102</v>
      </c>
      <c r="B44" s="40"/>
      <c r="C44" s="462">
        <v>0</v>
      </c>
      <c r="D44" s="506"/>
      <c r="E44" s="462">
        <v>0</v>
      </c>
      <c r="F44" s="513"/>
      <c r="G44" s="513"/>
      <c r="H44" s="513"/>
      <c r="I44" s="513"/>
      <c r="J44" s="513"/>
      <c r="K44" s="514"/>
    </row>
    <row r="45" spans="1:11" ht="13.5" customHeight="1">
      <c r="A45" s="73" t="s">
        <v>103</v>
      </c>
      <c r="B45" s="40"/>
      <c r="C45" s="462">
        <v>0</v>
      </c>
      <c r="D45" s="506"/>
      <c r="E45" s="462">
        <v>0</v>
      </c>
      <c r="F45" s="513"/>
      <c r="G45" s="513"/>
      <c r="H45" s="513"/>
      <c r="I45" s="513"/>
      <c r="J45" s="513"/>
      <c r="K45" s="514"/>
    </row>
    <row r="46" spans="1:11" ht="13.5" customHeight="1">
      <c r="A46" s="73" t="s">
        <v>104</v>
      </c>
      <c r="B46" s="40"/>
      <c r="C46" s="462">
        <v>0</v>
      </c>
      <c r="D46" s="506"/>
      <c r="E46" s="462">
        <v>0</v>
      </c>
      <c r="F46" s="513"/>
      <c r="G46" s="513"/>
      <c r="H46" s="513"/>
      <c r="I46" s="513"/>
      <c r="J46" s="513"/>
      <c r="K46" s="514"/>
    </row>
    <row r="47" spans="1:11" ht="13.5" customHeight="1">
      <c r="A47" s="73" t="s">
        <v>105</v>
      </c>
      <c r="B47" s="40"/>
      <c r="C47" s="462">
        <v>0</v>
      </c>
      <c r="D47" s="506"/>
      <c r="E47" s="462">
        <v>0</v>
      </c>
      <c r="F47" s="513"/>
      <c r="G47" s="513"/>
      <c r="H47" s="513"/>
      <c r="I47" s="513"/>
      <c r="J47" s="513"/>
      <c r="K47" s="514"/>
    </row>
    <row r="48" spans="1:11" ht="13.5" customHeight="1" thickBot="1">
      <c r="A48" s="66" t="s">
        <v>106</v>
      </c>
      <c r="B48" s="133"/>
      <c r="C48" s="515">
        <v>0</v>
      </c>
      <c r="D48" s="522"/>
      <c r="E48" s="515">
        <v>0</v>
      </c>
      <c r="F48" s="516"/>
      <c r="G48" s="516"/>
      <c r="H48" s="516"/>
      <c r="I48" s="516"/>
      <c r="J48" s="516"/>
      <c r="K48" s="517"/>
    </row>
    <row r="49" spans="1:11" ht="12.75">
      <c r="A49" s="518">
        <v>3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</row>
  </sheetData>
  <sheetProtection password="EF65" sheet="1" objects="1" scenarios="1"/>
  <mergeCells count="52">
    <mergeCell ref="A49:K49"/>
    <mergeCell ref="C39:K39"/>
    <mergeCell ref="C1:D1"/>
    <mergeCell ref="C48:D48"/>
    <mergeCell ref="E41:K41"/>
    <mergeCell ref="E42:K42"/>
    <mergeCell ref="E43:K43"/>
    <mergeCell ref="E44:K44"/>
    <mergeCell ref="E45:K45"/>
    <mergeCell ref="E46:K46"/>
    <mergeCell ref="E47:K47"/>
    <mergeCell ref="E48:K48"/>
    <mergeCell ref="C44:D44"/>
    <mergeCell ref="C45:D45"/>
    <mergeCell ref="C46:D46"/>
    <mergeCell ref="C47:D47"/>
    <mergeCell ref="E40:K40"/>
    <mergeCell ref="C41:D41"/>
    <mergeCell ref="C42:D42"/>
    <mergeCell ref="C43:D43"/>
    <mergeCell ref="C32:D32"/>
    <mergeCell ref="C33:D34"/>
    <mergeCell ref="C35:D36"/>
    <mergeCell ref="C40:D40"/>
    <mergeCell ref="C28:D28"/>
    <mergeCell ref="C29:D29"/>
    <mergeCell ref="C30:D30"/>
    <mergeCell ref="C31:D31"/>
    <mergeCell ref="C26:D27"/>
    <mergeCell ref="C20:D20"/>
    <mergeCell ref="C21:D21"/>
    <mergeCell ref="C22:D22"/>
    <mergeCell ref="C24:D24"/>
    <mergeCell ref="C23:D23"/>
    <mergeCell ref="C19:D19"/>
    <mergeCell ref="E19:K19"/>
    <mergeCell ref="C18:K18"/>
    <mergeCell ref="C25:D25"/>
    <mergeCell ref="D8:E8"/>
    <mergeCell ref="F7:K7"/>
    <mergeCell ref="F8:K8"/>
    <mergeCell ref="D15:E15"/>
    <mergeCell ref="D9:E9"/>
    <mergeCell ref="D10:E10"/>
    <mergeCell ref="D11:E11"/>
    <mergeCell ref="D12:E12"/>
    <mergeCell ref="D13:E13"/>
    <mergeCell ref="D14:E14"/>
    <mergeCell ref="J4:K4"/>
    <mergeCell ref="F4:I4"/>
    <mergeCell ref="E1:K1"/>
    <mergeCell ref="D7:E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5"/>
  <sheetViews>
    <sheetView showOutlineSymbols="0" workbookViewId="0" topLeftCell="A1">
      <selection activeCell="D2" sqref="D2"/>
    </sheetView>
  </sheetViews>
  <sheetFormatPr defaultColWidth="9.140625" defaultRowHeight="12.75"/>
  <cols>
    <col min="1" max="1" width="4.140625" style="15" customWidth="1"/>
    <col min="2" max="2" width="25.00390625" style="15" customWidth="1"/>
    <col min="3" max="3" width="22.140625" style="15" customWidth="1"/>
    <col min="4" max="5" width="22.7109375" style="15" customWidth="1"/>
    <col min="6" max="16384" width="9.140625" style="16" customWidth="1"/>
  </cols>
  <sheetData>
    <row r="1" spans="1:5" ht="12.75">
      <c r="A1" s="64" t="s">
        <v>98</v>
      </c>
      <c r="B1" s="57"/>
      <c r="C1" s="57"/>
      <c r="D1" s="143" t="s">
        <v>163</v>
      </c>
      <c r="E1" s="144" t="s">
        <v>172</v>
      </c>
    </row>
    <row r="2" spans="1:5" ht="12.75">
      <c r="A2" s="73" t="s">
        <v>132</v>
      </c>
      <c r="B2" s="40"/>
      <c r="C2" s="40"/>
      <c r="D2" s="356">
        <v>0</v>
      </c>
      <c r="E2" s="363">
        <v>0</v>
      </c>
    </row>
    <row r="3" spans="1:5" ht="12.75">
      <c r="A3" s="73" t="s">
        <v>133</v>
      </c>
      <c r="B3" s="40"/>
      <c r="C3" s="40"/>
      <c r="D3" s="356">
        <v>0</v>
      </c>
      <c r="E3" s="363">
        <v>0</v>
      </c>
    </row>
    <row r="4" spans="1:5" ht="12.75">
      <c r="A4" s="73" t="s">
        <v>134</v>
      </c>
      <c r="B4" s="40"/>
      <c r="C4" s="40"/>
      <c r="D4" s="356">
        <v>0</v>
      </c>
      <c r="E4" s="363">
        <v>0</v>
      </c>
    </row>
    <row r="5" spans="1:5" ht="12.75">
      <c r="A5" s="73" t="s">
        <v>135</v>
      </c>
      <c r="B5" s="40"/>
      <c r="C5" s="40"/>
      <c r="D5" s="356">
        <v>0</v>
      </c>
      <c r="E5" s="363">
        <v>0</v>
      </c>
    </row>
    <row r="6" spans="1:5" ht="13.5" thickBot="1">
      <c r="A6" s="66" t="s">
        <v>136</v>
      </c>
      <c r="B6" s="133"/>
      <c r="C6" s="133"/>
      <c r="D6" s="364">
        <v>0</v>
      </c>
      <c r="E6" s="365">
        <v>0</v>
      </c>
    </row>
    <row r="8" spans="1:4" ht="13.5" thickBot="1">
      <c r="A8" s="17" t="s">
        <v>97</v>
      </c>
      <c r="D8" s="33" t="s">
        <v>164</v>
      </c>
    </row>
    <row r="9" spans="1:5" ht="12.75">
      <c r="A9" s="526" t="s">
        <v>339</v>
      </c>
      <c r="B9" s="504"/>
      <c r="C9" s="493"/>
      <c r="D9" s="492" t="s">
        <v>340</v>
      </c>
      <c r="E9" s="505"/>
    </row>
    <row r="10" spans="1:5" ht="12.75">
      <c r="A10" s="529" t="s">
        <v>342</v>
      </c>
      <c r="B10" s="530"/>
      <c r="C10" s="531"/>
      <c r="D10" s="527" t="s">
        <v>341</v>
      </c>
      <c r="E10" s="528"/>
    </row>
    <row r="11" spans="1:5" ht="12.75">
      <c r="A11" s="73" t="s">
        <v>137</v>
      </c>
      <c r="B11" s="40"/>
      <c r="C11" s="356">
        <v>0</v>
      </c>
      <c r="D11" s="40" t="s">
        <v>165</v>
      </c>
      <c r="E11" s="357">
        <v>0</v>
      </c>
    </row>
    <row r="12" spans="1:5" ht="12.75">
      <c r="A12" s="73" t="s">
        <v>138</v>
      </c>
      <c r="B12" s="40"/>
      <c r="C12" s="356">
        <v>0</v>
      </c>
      <c r="D12" s="40" t="s">
        <v>166</v>
      </c>
      <c r="E12" s="357">
        <v>0</v>
      </c>
    </row>
    <row r="13" spans="1:5" ht="12.75">
      <c r="A13" s="73" t="s">
        <v>139</v>
      </c>
      <c r="B13" s="40"/>
      <c r="C13" s="356">
        <v>0</v>
      </c>
      <c r="D13" s="40" t="s">
        <v>167</v>
      </c>
      <c r="E13" s="357">
        <v>0</v>
      </c>
    </row>
    <row r="14" spans="1:5" ht="12.75">
      <c r="A14" s="73" t="s">
        <v>140</v>
      </c>
      <c r="B14" s="40"/>
      <c r="C14" s="34">
        <f>SUM(C11:C13)</f>
        <v>0</v>
      </c>
      <c r="D14" s="40" t="s">
        <v>168</v>
      </c>
      <c r="E14" s="357">
        <v>0</v>
      </c>
    </row>
    <row r="15" spans="1:5" ht="12.75">
      <c r="A15" s="73"/>
      <c r="B15" s="40"/>
      <c r="C15" s="34"/>
      <c r="D15" s="40" t="s">
        <v>169</v>
      </c>
      <c r="E15" s="357">
        <v>0</v>
      </c>
    </row>
    <row r="16" spans="1:5" ht="13.5" thickBot="1">
      <c r="A16" s="66" t="s">
        <v>141</v>
      </c>
      <c r="B16" s="133"/>
      <c r="C16" s="145">
        <f>C14-E16</f>
        <v>0</v>
      </c>
      <c r="D16" s="133" t="s">
        <v>170</v>
      </c>
      <c r="E16" s="147">
        <f>SUM(E11:E15)</f>
        <v>0</v>
      </c>
    </row>
    <row r="17" spans="1:4" ht="12.75">
      <c r="A17" s="17"/>
      <c r="B17" s="17"/>
      <c r="C17" s="17"/>
      <c r="D17" s="17"/>
    </row>
    <row r="18" ht="13.5" thickBot="1">
      <c r="C18" s="33" t="s">
        <v>161</v>
      </c>
    </row>
    <row r="19" spans="1:5" ht="12.75">
      <c r="A19" s="125"/>
      <c r="B19" s="70"/>
      <c r="C19" s="70"/>
      <c r="D19" s="126" t="s">
        <v>171</v>
      </c>
      <c r="E19" s="131"/>
    </row>
    <row r="20" spans="1:5" ht="12.75">
      <c r="A20" s="127"/>
      <c r="B20" s="75"/>
      <c r="C20" s="75"/>
      <c r="D20" s="148" t="s">
        <v>124</v>
      </c>
      <c r="E20" s="160" t="s">
        <v>327</v>
      </c>
    </row>
    <row r="21" spans="1:5" ht="15.75" customHeight="1">
      <c r="A21" s="119">
        <v>82</v>
      </c>
      <c r="B21" s="40" t="s">
        <v>143</v>
      </c>
      <c r="C21" s="19"/>
      <c r="D21" s="339">
        <v>0</v>
      </c>
      <c r="E21" s="121"/>
    </row>
    <row r="22" spans="1:5" ht="15.75" customHeight="1">
      <c r="A22" s="119">
        <v>83</v>
      </c>
      <c r="B22" s="40" t="s">
        <v>144</v>
      </c>
      <c r="C22" s="19"/>
      <c r="D22" s="339">
        <v>0</v>
      </c>
      <c r="E22" s="121"/>
    </row>
    <row r="23" spans="1:5" ht="15.75" customHeight="1">
      <c r="A23" s="119">
        <v>84</v>
      </c>
      <c r="B23" s="224" t="s">
        <v>369</v>
      </c>
      <c r="C23" s="19"/>
      <c r="D23" s="339">
        <v>0</v>
      </c>
      <c r="E23" s="121"/>
    </row>
    <row r="24" spans="1:5" ht="15.75" customHeight="1">
      <c r="A24" s="523">
        <v>85</v>
      </c>
      <c r="B24" s="105" t="s">
        <v>145</v>
      </c>
      <c r="C24" s="75"/>
      <c r="D24" s="532">
        <v>0</v>
      </c>
      <c r="E24" s="161"/>
    </row>
    <row r="25" spans="1:5" ht="15.75" customHeight="1">
      <c r="A25" s="524"/>
      <c r="B25" s="105" t="s">
        <v>146</v>
      </c>
      <c r="C25" s="75"/>
      <c r="D25" s="533"/>
      <c r="E25" s="161"/>
    </row>
    <row r="26" spans="1:5" ht="15.75" customHeight="1">
      <c r="A26" s="201">
        <v>86</v>
      </c>
      <c r="B26" s="149" t="s">
        <v>368</v>
      </c>
      <c r="C26" s="23"/>
      <c r="D26" s="362">
        <v>0</v>
      </c>
      <c r="E26" s="162"/>
    </row>
    <row r="27" spans="1:5" ht="15.75" customHeight="1">
      <c r="A27" s="119">
        <v>87</v>
      </c>
      <c r="B27" s="19"/>
      <c r="C27" s="19"/>
      <c r="D27" s="339">
        <v>0</v>
      </c>
      <c r="E27" s="121"/>
    </row>
    <row r="28" spans="1:5" ht="15.75" customHeight="1">
      <c r="A28" s="119">
        <v>88</v>
      </c>
      <c r="B28" s="19"/>
      <c r="C28" s="19"/>
      <c r="D28" s="339">
        <v>0</v>
      </c>
      <c r="E28" s="121"/>
    </row>
    <row r="29" spans="1:5" ht="12" customHeight="1">
      <c r="A29" s="523">
        <v>89</v>
      </c>
      <c r="B29" s="105" t="s">
        <v>147</v>
      </c>
      <c r="C29" s="75"/>
      <c r="D29" s="532">
        <v>0</v>
      </c>
      <c r="E29" s="161"/>
    </row>
    <row r="30" spans="1:5" ht="12" customHeight="1">
      <c r="A30" s="525"/>
      <c r="B30" s="105" t="s">
        <v>148</v>
      </c>
      <c r="C30" s="75"/>
      <c r="D30" s="533"/>
      <c r="E30" s="161"/>
    </row>
    <row r="31" spans="1:5" ht="12" customHeight="1">
      <c r="A31" s="523">
        <v>90</v>
      </c>
      <c r="B31" s="149" t="s">
        <v>149</v>
      </c>
      <c r="C31" s="23"/>
      <c r="D31" s="534">
        <f>+MAX(0,+D21-D24-D26-D29)+MAX(0,-D22-D24-D26-D29)</f>
        <v>0</v>
      </c>
      <c r="E31" s="162"/>
    </row>
    <row r="32" spans="1:5" ht="12" customHeight="1">
      <c r="A32" s="525"/>
      <c r="B32" s="102" t="s">
        <v>370</v>
      </c>
      <c r="C32" s="31"/>
      <c r="D32" s="535"/>
      <c r="E32" s="163"/>
    </row>
    <row r="33" spans="1:5" ht="12" customHeight="1">
      <c r="A33" s="523">
        <v>91</v>
      </c>
      <c r="B33" s="105" t="s">
        <v>150</v>
      </c>
      <c r="C33" s="75"/>
      <c r="D33" s="532">
        <v>0</v>
      </c>
      <c r="E33" s="161"/>
    </row>
    <row r="34" spans="1:5" ht="12" customHeight="1">
      <c r="A34" s="524"/>
      <c r="B34" s="105" t="s">
        <v>151</v>
      </c>
      <c r="C34" s="75"/>
      <c r="D34" s="533"/>
      <c r="E34" s="161"/>
    </row>
    <row r="35" spans="1:5" ht="12" customHeight="1">
      <c r="A35" s="523">
        <v>92</v>
      </c>
      <c r="B35" s="149" t="s">
        <v>152</v>
      </c>
      <c r="C35" s="23"/>
      <c r="D35" s="536">
        <f>IF(D31=0,IF(D21&lt;D22,+MAX(0,+D22+D24+D26),+MAX(0,-D21+D24+D26)),0)</f>
        <v>0</v>
      </c>
      <c r="E35" s="162"/>
    </row>
    <row r="36" spans="1:5" ht="12" customHeight="1">
      <c r="A36" s="525"/>
      <c r="B36" s="102" t="s">
        <v>153</v>
      </c>
      <c r="C36" s="31"/>
      <c r="D36" s="539"/>
      <c r="E36" s="163"/>
    </row>
    <row r="37" spans="1:5" ht="12" customHeight="1">
      <c r="A37" s="523">
        <v>93</v>
      </c>
      <c r="B37" s="105" t="s">
        <v>154</v>
      </c>
      <c r="C37" s="75"/>
      <c r="D37" s="540">
        <v>0</v>
      </c>
      <c r="E37" s="161"/>
    </row>
    <row r="38" spans="1:5" ht="12" customHeight="1">
      <c r="A38" s="525"/>
      <c r="B38" s="105" t="s">
        <v>151</v>
      </c>
      <c r="C38" s="75"/>
      <c r="D38" s="541"/>
      <c r="E38" s="161"/>
    </row>
    <row r="39" spans="1:5" ht="12" customHeight="1">
      <c r="A39" s="523">
        <v>94</v>
      </c>
      <c r="B39" s="149" t="s">
        <v>155</v>
      </c>
      <c r="C39" s="23"/>
      <c r="D39" s="532">
        <v>0</v>
      </c>
      <c r="E39" s="162"/>
    </row>
    <row r="40" spans="1:5" ht="12" customHeight="1">
      <c r="A40" s="525"/>
      <c r="B40" s="102" t="s">
        <v>156</v>
      </c>
      <c r="C40" s="31"/>
      <c r="D40" s="533"/>
      <c r="E40" s="163"/>
    </row>
    <row r="41" spans="1:5" ht="18" customHeight="1">
      <c r="A41" s="171">
        <v>95</v>
      </c>
      <c r="B41" s="105" t="s">
        <v>157</v>
      </c>
      <c r="C41" s="75"/>
      <c r="D41" s="366">
        <v>0</v>
      </c>
      <c r="E41" s="161"/>
    </row>
    <row r="42" spans="1:5" ht="12.75">
      <c r="A42" s="523">
        <v>96</v>
      </c>
      <c r="B42" s="149" t="s">
        <v>158</v>
      </c>
      <c r="C42" s="23"/>
      <c r="D42" s="536">
        <f>+IF(D31&gt;0,+MAX(0,+IF(D33&gt;0,D33,D31)+D39+D41),+MAX(-D35+D39+D41,0))</f>
        <v>0</v>
      </c>
      <c r="E42" s="162"/>
    </row>
    <row r="43" spans="1:5" ht="12.75">
      <c r="A43" s="542"/>
      <c r="B43" s="105" t="s">
        <v>373</v>
      </c>
      <c r="C43" s="75"/>
      <c r="D43" s="537"/>
      <c r="E43" s="161"/>
    </row>
    <row r="44" spans="1:5" ht="12.75">
      <c r="A44" s="542"/>
      <c r="B44" s="105" t="s">
        <v>371</v>
      </c>
      <c r="C44" s="75"/>
      <c r="D44" s="537"/>
      <c r="E44" s="161"/>
    </row>
    <row r="45" spans="1:5" ht="12.75">
      <c r="A45" s="525"/>
      <c r="B45" s="102" t="s">
        <v>372</v>
      </c>
      <c r="C45" s="31"/>
      <c r="D45" s="539"/>
      <c r="E45" s="163"/>
    </row>
    <row r="46" spans="1:5" ht="12.75">
      <c r="A46" s="523">
        <v>97</v>
      </c>
      <c r="B46" s="105" t="s">
        <v>374</v>
      </c>
      <c r="C46" s="75"/>
      <c r="D46" s="536">
        <f>+IF(D31&gt;0,-MIN(0,+IF(D33&gt;0,D33,D31)+D39+D41),-MIN(-D35+D39+D41,0))</f>
        <v>0</v>
      </c>
      <c r="E46" s="161"/>
    </row>
    <row r="47" spans="1:5" ht="12.75">
      <c r="A47" s="542"/>
      <c r="B47" s="105" t="s">
        <v>375</v>
      </c>
      <c r="C47" s="75"/>
      <c r="D47" s="537"/>
      <c r="E47" s="161"/>
    </row>
    <row r="48" spans="1:5" ht="12.75">
      <c r="A48" s="542"/>
      <c r="B48" s="105" t="s">
        <v>376</v>
      </c>
      <c r="C48" s="75"/>
      <c r="D48" s="537"/>
      <c r="E48" s="161"/>
    </row>
    <row r="49" spans="1:5" ht="13.5" thickBot="1">
      <c r="A49" s="543"/>
      <c r="B49" s="78" t="s">
        <v>377</v>
      </c>
      <c r="C49" s="54"/>
      <c r="D49" s="538"/>
      <c r="E49" s="164"/>
    </row>
    <row r="51" spans="1:3" ht="13.5" thickBot="1">
      <c r="A51" s="17" t="s">
        <v>142</v>
      </c>
      <c r="C51" s="33" t="s">
        <v>162</v>
      </c>
    </row>
    <row r="52" spans="1:5" ht="12.75">
      <c r="A52" s="125"/>
      <c r="B52" s="70"/>
      <c r="C52" s="70"/>
      <c r="D52" s="126" t="s">
        <v>171</v>
      </c>
      <c r="E52" s="131"/>
    </row>
    <row r="53" spans="1:5" ht="12.75">
      <c r="A53" s="127"/>
      <c r="B53" s="75"/>
      <c r="C53" s="75"/>
      <c r="D53" s="148" t="s">
        <v>124</v>
      </c>
      <c r="E53" s="160" t="s">
        <v>327</v>
      </c>
    </row>
    <row r="54" spans="1:5" ht="18" customHeight="1" thickBot="1">
      <c r="A54" s="182">
        <v>98</v>
      </c>
      <c r="B54" s="133" t="s">
        <v>160</v>
      </c>
      <c r="C54" s="50"/>
      <c r="D54" s="367">
        <f>+D26</f>
        <v>0</v>
      </c>
      <c r="E54" s="60"/>
    </row>
    <row r="55" spans="1:5" ht="12.75">
      <c r="A55" s="460">
        <v>4</v>
      </c>
      <c r="B55" s="461"/>
      <c r="C55" s="461"/>
      <c r="D55" s="461"/>
      <c r="E55" s="461"/>
    </row>
  </sheetData>
  <sheetProtection password="EF65" sheet="1" objects="1" scenarios="1"/>
  <mergeCells count="23">
    <mergeCell ref="D46:D49"/>
    <mergeCell ref="A55:E55"/>
    <mergeCell ref="D39:D40"/>
    <mergeCell ref="D35:D36"/>
    <mergeCell ref="D37:D38"/>
    <mergeCell ref="D42:D45"/>
    <mergeCell ref="A46:A49"/>
    <mergeCell ref="A42:A45"/>
    <mergeCell ref="A39:A40"/>
    <mergeCell ref="A37:A38"/>
    <mergeCell ref="D24:D25"/>
    <mergeCell ref="D29:D30"/>
    <mergeCell ref="D31:D32"/>
    <mergeCell ref="D33:D34"/>
    <mergeCell ref="A9:C9"/>
    <mergeCell ref="D9:E9"/>
    <mergeCell ref="D10:E10"/>
    <mergeCell ref="A10:C10"/>
    <mergeCell ref="A24:A25"/>
    <mergeCell ref="A35:A36"/>
    <mergeCell ref="A33:A34"/>
    <mergeCell ref="A31:A32"/>
    <mergeCell ref="A29:A3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7"/>
  <sheetViews>
    <sheetView showOutlineSymbols="0" workbookViewId="0" topLeftCell="A1">
      <selection activeCell="D8" sqref="D8"/>
    </sheetView>
  </sheetViews>
  <sheetFormatPr defaultColWidth="9.140625" defaultRowHeight="12.75"/>
  <cols>
    <col min="1" max="1" width="4.140625" style="15" customWidth="1"/>
    <col min="2" max="2" width="38.28125" style="15" customWidth="1"/>
    <col min="3" max="5" width="15.7109375" style="15" customWidth="1"/>
    <col min="6" max="6" width="7.28125" style="15" customWidth="1"/>
    <col min="7" max="16384" width="9.140625" style="16" customWidth="1"/>
  </cols>
  <sheetData>
    <row r="1" spans="4:6" ht="13.5" thickBot="1">
      <c r="D1" s="181" t="s">
        <v>189</v>
      </c>
      <c r="E1" s="551">
        <f>+'DP1'!A8</f>
        <v>0</v>
      </c>
      <c r="F1" s="552"/>
    </row>
    <row r="2" spans="1:6" ht="13.5" thickBot="1">
      <c r="A2" s="549" t="s">
        <v>186</v>
      </c>
      <c r="B2" s="550"/>
      <c r="C2" s="550"/>
      <c r="D2" s="550"/>
      <c r="E2" s="550"/>
      <c r="F2" s="550"/>
    </row>
    <row r="3" spans="1:11" ht="12.75">
      <c r="A3" s="168">
        <v>99</v>
      </c>
      <c r="B3" s="47" t="s">
        <v>175</v>
      </c>
      <c r="C3" s="70"/>
      <c r="D3" s="70"/>
      <c r="E3" s="70"/>
      <c r="F3" s="368" t="s">
        <v>93</v>
      </c>
      <c r="K3" s="15"/>
    </row>
    <row r="4" spans="1:11" ht="13.5" thickBot="1">
      <c r="A4" s="122">
        <v>100</v>
      </c>
      <c r="B4" s="78" t="s">
        <v>176</v>
      </c>
      <c r="C4" s="54"/>
      <c r="D4" s="54"/>
      <c r="E4" s="54"/>
      <c r="F4" s="369" t="s">
        <v>93</v>
      </c>
      <c r="K4" s="15"/>
    </row>
    <row r="5" ht="6" customHeight="1" thickBot="1">
      <c r="K5" s="15"/>
    </row>
    <row r="6" spans="1:11" ht="12.75">
      <c r="A6" s="69"/>
      <c r="B6" s="47"/>
      <c r="C6" s="492" t="s">
        <v>343</v>
      </c>
      <c r="D6" s="547"/>
      <c r="E6" s="547"/>
      <c r="F6" s="548"/>
      <c r="K6" s="15"/>
    </row>
    <row r="7" spans="1:11" ht="12.75">
      <c r="A7" s="74"/>
      <c r="B7" s="105"/>
      <c r="C7" s="433" t="s">
        <v>124</v>
      </c>
      <c r="D7" s="430"/>
      <c r="E7" s="433" t="s">
        <v>327</v>
      </c>
      <c r="F7" s="544"/>
      <c r="K7" s="15"/>
    </row>
    <row r="8" spans="1:11" ht="18" customHeight="1">
      <c r="A8" s="119">
        <v>101</v>
      </c>
      <c r="B8" s="40" t="s">
        <v>177</v>
      </c>
      <c r="C8" s="128"/>
      <c r="D8" s="341">
        <v>0</v>
      </c>
      <c r="E8" s="40"/>
      <c r="F8" s="170"/>
      <c r="K8" s="15"/>
    </row>
    <row r="9" spans="1:11" ht="18" customHeight="1">
      <c r="A9" s="119">
        <v>102</v>
      </c>
      <c r="B9" s="40"/>
      <c r="C9" s="128"/>
      <c r="D9" s="20">
        <v>0</v>
      </c>
      <c r="E9" s="40"/>
      <c r="F9" s="170"/>
      <c r="K9" s="15"/>
    </row>
    <row r="10" spans="1:11" ht="18" customHeight="1">
      <c r="A10" s="119">
        <v>103</v>
      </c>
      <c r="B10" s="40" t="s">
        <v>178</v>
      </c>
      <c r="C10" s="128"/>
      <c r="D10" s="341">
        <f>+ROUND(D8*0.2,0)</f>
        <v>0</v>
      </c>
      <c r="E10" s="40"/>
      <c r="F10" s="170"/>
      <c r="K10" s="15"/>
    </row>
    <row r="11" spans="1:11" ht="18" customHeight="1">
      <c r="A11" s="119">
        <v>104</v>
      </c>
      <c r="B11" s="40"/>
      <c r="C11" s="128"/>
      <c r="D11" s="20">
        <v>0</v>
      </c>
      <c r="E11" s="40"/>
      <c r="F11" s="170"/>
      <c r="K11" s="15"/>
    </row>
    <row r="12" spans="1:11" ht="18" customHeight="1">
      <c r="A12" s="119">
        <v>105</v>
      </c>
      <c r="B12" s="40"/>
      <c r="C12" s="128"/>
      <c r="D12" s="20">
        <v>0</v>
      </c>
      <c r="E12" s="40"/>
      <c r="F12" s="170"/>
      <c r="K12" s="15"/>
    </row>
    <row r="13" spans="1:11" ht="18" customHeight="1">
      <c r="A13" s="119">
        <v>106</v>
      </c>
      <c r="B13" s="40"/>
      <c r="C13" s="128"/>
      <c r="D13" s="20">
        <v>0</v>
      </c>
      <c r="E13" s="40"/>
      <c r="F13" s="170"/>
      <c r="K13" s="15"/>
    </row>
    <row r="14" spans="1:11" ht="18" customHeight="1">
      <c r="A14" s="119">
        <v>107</v>
      </c>
      <c r="B14" s="40"/>
      <c r="C14" s="128"/>
      <c r="D14" s="20">
        <v>0</v>
      </c>
      <c r="E14" s="40"/>
      <c r="F14" s="170"/>
      <c r="K14" s="15"/>
    </row>
    <row r="15" spans="1:11" ht="18" customHeight="1">
      <c r="A15" s="119">
        <v>108</v>
      </c>
      <c r="B15" s="40"/>
      <c r="C15" s="128"/>
      <c r="D15" s="20">
        <v>0</v>
      </c>
      <c r="E15" s="40"/>
      <c r="F15" s="170"/>
      <c r="K15" s="15"/>
    </row>
    <row r="16" spans="1:11" ht="12.75">
      <c r="A16" s="523">
        <v>109</v>
      </c>
      <c r="B16" s="105" t="s">
        <v>179</v>
      </c>
      <c r="C16" s="553">
        <f>IF(D8&gt;D10,D8-D10,0)</f>
        <v>0</v>
      </c>
      <c r="D16" s="554"/>
      <c r="E16" s="105"/>
      <c r="F16" s="169"/>
      <c r="K16" s="15"/>
    </row>
    <row r="17" spans="1:11" ht="12.75">
      <c r="A17" s="525"/>
      <c r="B17" s="165" t="s">
        <v>180</v>
      </c>
      <c r="C17" s="555"/>
      <c r="D17" s="556"/>
      <c r="E17" s="102"/>
      <c r="F17" s="173"/>
      <c r="K17" s="15"/>
    </row>
    <row r="18" spans="1:11" ht="12.75">
      <c r="A18" s="523">
        <v>110</v>
      </c>
      <c r="B18" s="105" t="s">
        <v>181</v>
      </c>
      <c r="C18" s="553">
        <f>IF(D10&gt;D8,D10-D8,0)</f>
        <v>0</v>
      </c>
      <c r="D18" s="554"/>
      <c r="E18" s="105"/>
      <c r="F18" s="169"/>
      <c r="K18" s="15"/>
    </row>
    <row r="19" spans="1:11" ht="13.5" thickBot="1">
      <c r="A19" s="559"/>
      <c r="B19" s="174" t="s">
        <v>182</v>
      </c>
      <c r="C19" s="557"/>
      <c r="D19" s="558"/>
      <c r="E19" s="78"/>
      <c r="F19" s="176"/>
      <c r="K19" s="15"/>
    </row>
    <row r="20" ht="12.75">
      <c r="K20" s="15"/>
    </row>
    <row r="21" spans="1:11" ht="13.5" thickBot="1">
      <c r="A21" s="15" t="s">
        <v>173</v>
      </c>
      <c r="C21" s="33" t="s">
        <v>187</v>
      </c>
      <c r="K21" s="15"/>
    </row>
    <row r="22" spans="1:11" ht="12.75">
      <c r="A22" s="69"/>
      <c r="B22" s="47"/>
      <c r="C22" s="126"/>
      <c r="D22" s="47" t="s">
        <v>190</v>
      </c>
      <c r="E22" s="108"/>
      <c r="F22" s="131"/>
      <c r="K22" s="15"/>
    </row>
    <row r="23" spans="1:11" ht="12.75">
      <c r="A23" s="73"/>
      <c r="B23" s="40"/>
      <c r="C23" s="117" t="s">
        <v>111</v>
      </c>
      <c r="D23" s="117" t="s">
        <v>113</v>
      </c>
      <c r="E23" s="117" t="s">
        <v>191</v>
      </c>
      <c r="F23" s="118" t="s">
        <v>93</v>
      </c>
      <c r="K23" s="15"/>
    </row>
    <row r="24" spans="1:11" ht="12.75">
      <c r="A24" s="73"/>
      <c r="B24" s="41" t="s">
        <v>183</v>
      </c>
      <c r="C24" s="166"/>
      <c r="D24" s="166"/>
      <c r="E24" s="166" t="s">
        <v>344</v>
      </c>
      <c r="F24" s="177"/>
      <c r="K24" s="15"/>
    </row>
    <row r="25" spans="1:11" ht="12.75">
      <c r="A25" s="73"/>
      <c r="B25" s="41">
        <v>1</v>
      </c>
      <c r="C25" s="117">
        <v>2</v>
      </c>
      <c r="D25" s="117">
        <v>3</v>
      </c>
      <c r="E25" s="117">
        <v>4</v>
      </c>
      <c r="F25" s="118">
        <v>5</v>
      </c>
      <c r="K25" s="15"/>
    </row>
    <row r="26" spans="1:11" ht="15.75" customHeight="1">
      <c r="A26" s="119">
        <v>1</v>
      </c>
      <c r="B26" s="339"/>
      <c r="C26" s="370">
        <v>0</v>
      </c>
      <c r="D26" s="370">
        <v>0</v>
      </c>
      <c r="E26" s="370">
        <f>C26-D26</f>
        <v>0</v>
      </c>
      <c r="F26" s="371"/>
      <c r="K26" s="15"/>
    </row>
    <row r="27" spans="1:11" ht="15.75" customHeight="1">
      <c r="A27" s="119">
        <v>2</v>
      </c>
      <c r="B27" s="339"/>
      <c r="C27" s="370">
        <v>0</v>
      </c>
      <c r="D27" s="370">
        <v>0</v>
      </c>
      <c r="E27" s="370">
        <f aca="true" t="shared" si="0" ref="E27:E32">C27-D27</f>
        <v>0</v>
      </c>
      <c r="F27" s="371"/>
      <c r="K27" s="15"/>
    </row>
    <row r="28" spans="1:11" ht="15.75" customHeight="1">
      <c r="A28" s="119">
        <v>3</v>
      </c>
      <c r="B28" s="339"/>
      <c r="C28" s="370">
        <v>0</v>
      </c>
      <c r="D28" s="370">
        <v>0</v>
      </c>
      <c r="E28" s="370">
        <f t="shared" si="0"/>
        <v>0</v>
      </c>
      <c r="F28" s="371"/>
      <c r="K28" s="15"/>
    </row>
    <row r="29" spans="1:11" ht="15.75" customHeight="1">
      <c r="A29" s="119">
        <v>4</v>
      </c>
      <c r="B29" s="339"/>
      <c r="C29" s="370">
        <v>0</v>
      </c>
      <c r="D29" s="370">
        <v>0</v>
      </c>
      <c r="E29" s="370">
        <f t="shared" si="0"/>
        <v>0</v>
      </c>
      <c r="F29" s="371"/>
      <c r="K29" s="15"/>
    </row>
    <row r="30" spans="1:11" ht="15.75" customHeight="1">
      <c r="A30" s="119">
        <v>5</v>
      </c>
      <c r="B30" s="339"/>
      <c r="C30" s="370">
        <v>0</v>
      </c>
      <c r="D30" s="370">
        <v>0</v>
      </c>
      <c r="E30" s="370">
        <f t="shared" si="0"/>
        <v>0</v>
      </c>
      <c r="F30" s="371"/>
      <c r="K30" s="15"/>
    </row>
    <row r="31" spans="1:11" ht="15.75" customHeight="1">
      <c r="A31" s="119">
        <v>6</v>
      </c>
      <c r="B31" s="339"/>
      <c r="C31" s="370">
        <v>0</v>
      </c>
      <c r="D31" s="370">
        <v>0</v>
      </c>
      <c r="E31" s="370">
        <f t="shared" si="0"/>
        <v>0</v>
      </c>
      <c r="F31" s="371"/>
      <c r="K31" s="15"/>
    </row>
    <row r="32" spans="1:11" ht="15.75" customHeight="1">
      <c r="A32" s="119">
        <v>7</v>
      </c>
      <c r="B32" s="339"/>
      <c r="C32" s="370">
        <v>0</v>
      </c>
      <c r="D32" s="370">
        <v>0</v>
      </c>
      <c r="E32" s="370">
        <f t="shared" si="0"/>
        <v>0</v>
      </c>
      <c r="F32" s="371"/>
      <c r="K32" s="15"/>
    </row>
    <row r="33" spans="1:11" ht="18" customHeight="1" thickBot="1">
      <c r="A33" s="66" t="s">
        <v>174</v>
      </c>
      <c r="B33" s="133"/>
      <c r="C33" s="178" t="s">
        <v>188</v>
      </c>
      <c r="D33" s="178" t="s">
        <v>188</v>
      </c>
      <c r="E33" s="179">
        <f>IF(E26&gt;0,E26,0)+IF(E27&gt;0,E27,0)+IF(E28&gt;0,E28,0)+IF(E29&gt;0,E29,0)+IF(E30&gt;0,E30,0)+IF(E31&gt;0,E31,0)+IF(E32&gt;0,E32,0)</f>
        <v>0</v>
      </c>
      <c r="F33" s="180" t="s">
        <v>79</v>
      </c>
      <c r="K33" s="15"/>
    </row>
    <row r="34" spans="1:11" ht="15.75" customHeight="1" thickBot="1">
      <c r="A34" s="17"/>
      <c r="B34" s="17"/>
      <c r="K34" s="15"/>
    </row>
    <row r="35" spans="1:11" ht="15.75" customHeight="1">
      <c r="A35" s="125"/>
      <c r="B35" s="70"/>
      <c r="C35" s="492" t="s">
        <v>343</v>
      </c>
      <c r="D35" s="547"/>
      <c r="E35" s="547"/>
      <c r="F35" s="548"/>
      <c r="K35" s="15"/>
    </row>
    <row r="36" spans="1:11" ht="15.75" customHeight="1">
      <c r="A36" s="127"/>
      <c r="B36" s="75"/>
      <c r="C36" s="433" t="s">
        <v>124</v>
      </c>
      <c r="D36" s="430"/>
      <c r="E36" s="433" t="s">
        <v>327</v>
      </c>
      <c r="F36" s="544"/>
      <c r="K36" s="15"/>
    </row>
    <row r="37" spans="1:11" ht="15.75" customHeight="1">
      <c r="A37" s="119">
        <v>112</v>
      </c>
      <c r="B37" s="40" t="s">
        <v>184</v>
      </c>
      <c r="C37" s="18"/>
      <c r="D37" s="20">
        <f>+C32+C31+C30+C29+C28+C27+C26</f>
        <v>0</v>
      </c>
      <c r="E37" s="19"/>
      <c r="F37" s="129"/>
      <c r="K37" s="15"/>
    </row>
    <row r="38" spans="1:11" ht="15.75" customHeight="1">
      <c r="A38" s="119">
        <v>112</v>
      </c>
      <c r="B38" s="40" t="s">
        <v>184</v>
      </c>
      <c r="C38" s="18"/>
      <c r="D38" s="20">
        <f>D37-D39</f>
        <v>0</v>
      </c>
      <c r="E38" s="19"/>
      <c r="F38" s="129"/>
      <c r="K38" s="15"/>
    </row>
    <row r="39" spans="1:11" ht="15.75" customHeight="1" thickBot="1">
      <c r="A39" s="182">
        <v>113</v>
      </c>
      <c r="B39" s="133" t="s">
        <v>185</v>
      </c>
      <c r="C39" s="68"/>
      <c r="D39" s="53">
        <f>+E33</f>
        <v>0</v>
      </c>
      <c r="E39" s="50"/>
      <c r="F39" s="60"/>
      <c r="K39" s="15"/>
    </row>
    <row r="40" spans="1:11" ht="15.75" customHeight="1" thickBot="1">
      <c r="A40" s="545" t="s">
        <v>345</v>
      </c>
      <c r="B40" s="546"/>
      <c r="C40" s="546"/>
      <c r="D40" s="546"/>
      <c r="E40" s="546"/>
      <c r="F40" s="546"/>
      <c r="K40" s="15"/>
    </row>
    <row r="41" spans="1:11" ht="15.75" customHeight="1">
      <c r="A41" s="125"/>
      <c r="B41" s="70"/>
      <c r="C41" s="492" t="s">
        <v>343</v>
      </c>
      <c r="D41" s="547"/>
      <c r="E41" s="547"/>
      <c r="F41" s="548"/>
      <c r="K41" s="15"/>
    </row>
    <row r="42" spans="1:11" ht="15.75" customHeight="1">
      <c r="A42" s="127"/>
      <c r="B42" s="75"/>
      <c r="C42" s="433" t="s">
        <v>124</v>
      </c>
      <c r="D42" s="430"/>
      <c r="E42" s="433" t="s">
        <v>327</v>
      </c>
      <c r="F42" s="544"/>
      <c r="K42" s="15"/>
    </row>
    <row r="43" spans="1:11" ht="15.75" customHeight="1">
      <c r="A43" s="119">
        <v>114</v>
      </c>
      <c r="B43" s="40" t="s">
        <v>378</v>
      </c>
      <c r="C43" s="18"/>
      <c r="D43" s="20">
        <f>+'DP2'!H45</f>
        <v>0</v>
      </c>
      <c r="E43" s="19"/>
      <c r="F43" s="129"/>
      <c r="K43" s="15"/>
    </row>
    <row r="44" spans="1:11" ht="15.75" customHeight="1">
      <c r="A44" s="119">
        <v>115</v>
      </c>
      <c r="B44" s="40" t="s">
        <v>379</v>
      </c>
      <c r="C44" s="18"/>
      <c r="D44" s="20">
        <f>IF('DP3'!C33&gt;0,'DP3'!C33,0)+'DP4'!D42</f>
        <v>0</v>
      </c>
      <c r="E44" s="19"/>
      <c r="F44" s="129"/>
      <c r="K44" s="15"/>
    </row>
    <row r="45" spans="1:11" ht="15.75" customHeight="1">
      <c r="A45" s="119">
        <v>116</v>
      </c>
      <c r="B45" s="40" t="s">
        <v>380</v>
      </c>
      <c r="C45" s="18"/>
      <c r="D45" s="20">
        <f>IF('DP3'!C35&gt;0,'DP3'!C35,0)+'DP4'!D46</f>
        <v>0</v>
      </c>
      <c r="E45" s="19"/>
      <c r="F45" s="129"/>
      <c r="K45" s="15"/>
    </row>
    <row r="46" spans="1:11" ht="15.75" customHeight="1">
      <c r="A46" s="119">
        <v>117</v>
      </c>
      <c r="B46" s="40" t="s">
        <v>381</v>
      </c>
      <c r="C46" s="18"/>
      <c r="D46" s="20">
        <f>'DP4'!D54</f>
        <v>0</v>
      </c>
      <c r="E46" s="19"/>
      <c r="F46" s="129"/>
      <c r="K46" s="15"/>
    </row>
    <row r="47" spans="1:11" ht="15.75" customHeight="1" thickBot="1">
      <c r="A47" s="122">
        <v>118</v>
      </c>
      <c r="B47" s="78" t="s">
        <v>382</v>
      </c>
      <c r="C47" s="123"/>
      <c r="D47" s="175">
        <f>+C16</f>
        <v>0</v>
      </c>
      <c r="E47" s="54"/>
      <c r="F47" s="55"/>
      <c r="K47" s="15"/>
    </row>
    <row r="48" spans="1:11" ht="12.75">
      <c r="A48" s="17"/>
      <c r="B48" s="17"/>
      <c r="C48" s="33">
        <v>5</v>
      </c>
      <c r="K48" s="15"/>
    </row>
    <row r="49" spans="1:11" ht="12.75">
      <c r="A49" s="17"/>
      <c r="B49" s="17"/>
      <c r="C49" s="33"/>
      <c r="K49" s="15"/>
    </row>
    <row r="50" spans="1:11" ht="12.75">
      <c r="A50" s="17"/>
      <c r="B50" s="17"/>
      <c r="C50" s="33"/>
      <c r="K50" s="15"/>
    </row>
    <row r="51" spans="1:11" ht="12.75">
      <c r="A51" s="17"/>
      <c r="B51" s="17"/>
      <c r="C51" s="33"/>
      <c r="K51" s="15"/>
    </row>
    <row r="52" spans="1:11" ht="12.75">
      <c r="A52" s="17"/>
      <c r="B52" s="17"/>
      <c r="C52" s="33"/>
      <c r="K52" s="15"/>
    </row>
    <row r="53" spans="1:11" ht="12.75">
      <c r="A53" s="17"/>
      <c r="B53" s="17"/>
      <c r="C53" s="33"/>
      <c r="K53" s="15"/>
    </row>
    <row r="54" spans="1:11" ht="12.75">
      <c r="A54" s="17"/>
      <c r="B54" s="17"/>
      <c r="C54" s="33"/>
      <c r="K54" s="15"/>
    </row>
    <row r="55" spans="1:11" ht="12.75">
      <c r="A55" s="17"/>
      <c r="B55" s="17"/>
      <c r="C55" s="33"/>
      <c r="K55" s="15"/>
    </row>
    <row r="56" spans="1:11" ht="12.75">
      <c r="A56" s="17"/>
      <c r="B56" s="17"/>
      <c r="C56" s="33"/>
      <c r="K56" s="15"/>
    </row>
    <row r="57" spans="1:11" ht="12.75">
      <c r="A57" s="17"/>
      <c r="B57" s="17"/>
      <c r="C57" s="33"/>
      <c r="K57" s="15"/>
    </row>
    <row r="58" spans="1:11" ht="12.75">
      <c r="A58" s="17"/>
      <c r="B58" s="17"/>
      <c r="C58" s="33"/>
      <c r="K58" s="15"/>
    </row>
    <row r="59" spans="1:11" ht="12.75">
      <c r="A59" s="17"/>
      <c r="B59" s="17"/>
      <c r="C59" s="33"/>
      <c r="K59" s="15"/>
    </row>
    <row r="60" spans="1:11" ht="12.75">
      <c r="A60" s="17"/>
      <c r="B60" s="17"/>
      <c r="C60" s="33"/>
      <c r="K60" s="15"/>
    </row>
    <row r="61" spans="1:11" ht="12.75">
      <c r="A61" s="17"/>
      <c r="B61" s="17"/>
      <c r="C61" s="33"/>
      <c r="K61" s="15"/>
    </row>
    <row r="62" spans="1:11" ht="12.75">
      <c r="A62" s="17"/>
      <c r="B62" s="17"/>
      <c r="C62" s="33"/>
      <c r="K62" s="15"/>
    </row>
    <row r="63" spans="1:11" ht="12.75">
      <c r="A63" s="17"/>
      <c r="B63" s="17"/>
      <c r="C63" s="33"/>
      <c r="K63" s="15"/>
    </row>
    <row r="64" spans="1:11" ht="12.75">
      <c r="A64" s="17"/>
      <c r="B64" s="17"/>
      <c r="C64" s="33"/>
      <c r="K64" s="15"/>
    </row>
    <row r="65" spans="1:11" ht="12.75">
      <c r="A65" s="17"/>
      <c r="B65" s="17"/>
      <c r="C65" s="33"/>
      <c r="K65" s="15"/>
    </row>
    <row r="66" spans="1:11" ht="12.75">
      <c r="A66" s="17"/>
      <c r="B66" s="17"/>
      <c r="C66" s="33"/>
      <c r="K66" s="15"/>
    </row>
    <row r="67" spans="1:11" ht="12.75">
      <c r="A67" s="17"/>
      <c r="B67" s="17"/>
      <c r="C67" s="33"/>
      <c r="K67" s="15"/>
    </row>
    <row r="68" spans="1:11" ht="12.75">
      <c r="A68" s="17"/>
      <c r="B68" s="17"/>
      <c r="C68" s="33"/>
      <c r="K68" s="15"/>
    </row>
    <row r="69" spans="1:11" ht="12.75">
      <c r="A69" s="17"/>
      <c r="B69" s="17"/>
      <c r="C69" s="33"/>
      <c r="K69" s="15"/>
    </row>
    <row r="70" spans="1:11" ht="12.75">
      <c r="A70" s="17"/>
      <c r="B70" s="17"/>
      <c r="C70" s="33"/>
      <c r="K70" s="15"/>
    </row>
    <row r="71" spans="1:11" ht="12.75">
      <c r="A71" s="17"/>
      <c r="B71" s="17"/>
      <c r="C71" s="33"/>
      <c r="K71" s="15"/>
    </row>
    <row r="72" spans="1:11" ht="12.75">
      <c r="A72" s="17"/>
      <c r="B72" s="17"/>
      <c r="C72" s="33"/>
      <c r="K72" s="15"/>
    </row>
    <row r="73" spans="1:11" ht="12.75">
      <c r="A73" s="17"/>
      <c r="B73" s="17"/>
      <c r="C73" s="33"/>
      <c r="K73" s="15"/>
    </row>
    <row r="74" spans="1:11" ht="12.75">
      <c r="A74" s="17"/>
      <c r="B74" s="17"/>
      <c r="C74" s="33"/>
      <c r="K74" s="15"/>
    </row>
    <row r="75" spans="1:11" ht="12.75">
      <c r="A75" s="17"/>
      <c r="B75" s="17"/>
      <c r="C75" s="33"/>
      <c r="K75" s="15"/>
    </row>
    <row r="76" spans="1:11" ht="12.75">
      <c r="A76" s="17"/>
      <c r="B76" s="17"/>
      <c r="C76" s="33"/>
      <c r="K76" s="15"/>
    </row>
    <row r="77" spans="1:11" ht="12.75">
      <c r="A77" s="17"/>
      <c r="B77" s="17"/>
      <c r="C77" s="33"/>
      <c r="K77" s="15"/>
    </row>
    <row r="78" spans="1:11" ht="12.75">
      <c r="A78" s="17"/>
      <c r="B78" s="17"/>
      <c r="C78" s="33"/>
      <c r="K78" s="15"/>
    </row>
    <row r="79" spans="1:11" ht="12.75">
      <c r="A79" s="17"/>
      <c r="B79" s="17"/>
      <c r="C79" s="33"/>
      <c r="K79" s="15"/>
    </row>
    <row r="80" spans="1:11" ht="12.75">
      <c r="A80" s="17"/>
      <c r="B80" s="17"/>
      <c r="C80" s="33"/>
      <c r="K80" s="15"/>
    </row>
    <row r="81" spans="1:11" ht="12.75">
      <c r="A81" s="17"/>
      <c r="B81" s="17"/>
      <c r="C81" s="33"/>
      <c r="K81" s="15"/>
    </row>
    <row r="82" spans="1:11" ht="12.75">
      <c r="A82" s="17"/>
      <c r="B82" s="17"/>
      <c r="C82" s="33"/>
      <c r="K82" s="15"/>
    </row>
    <row r="83" spans="1:11" ht="12.75">
      <c r="A83" s="17"/>
      <c r="B83" s="17"/>
      <c r="C83" s="33"/>
      <c r="K83" s="15"/>
    </row>
    <row r="84" spans="1:11" ht="12.75">
      <c r="A84" s="17"/>
      <c r="B84" s="17"/>
      <c r="C84" s="33"/>
      <c r="K84" s="15"/>
    </row>
    <row r="85" spans="1:11" ht="12.75">
      <c r="A85" s="17"/>
      <c r="B85" s="17"/>
      <c r="C85" s="33"/>
      <c r="K85" s="15"/>
    </row>
    <row r="86" spans="1:11" ht="12.75">
      <c r="A86" s="17"/>
      <c r="B86" s="17"/>
      <c r="C86" s="33"/>
      <c r="K86" s="15"/>
    </row>
    <row r="87" spans="1:11" ht="12.75">
      <c r="A87" s="17"/>
      <c r="B87" s="17"/>
      <c r="C87" s="33"/>
      <c r="K87" s="15"/>
    </row>
    <row r="88" spans="1:11" ht="12.75">
      <c r="A88" s="17"/>
      <c r="B88" s="17"/>
      <c r="C88" s="33"/>
      <c r="K88" s="15"/>
    </row>
    <row r="89" spans="1:11" ht="12.75">
      <c r="A89" s="17"/>
      <c r="B89" s="17"/>
      <c r="C89" s="33"/>
      <c r="K89" s="15"/>
    </row>
    <row r="90" spans="1:11" ht="12.75">
      <c r="A90" s="17"/>
      <c r="B90" s="17"/>
      <c r="C90" s="33"/>
      <c r="K90" s="15"/>
    </row>
    <row r="91" spans="1:11" ht="12.75">
      <c r="A91" s="17"/>
      <c r="B91" s="17"/>
      <c r="C91" s="33"/>
      <c r="K91" s="15"/>
    </row>
    <row r="92" spans="1:11" ht="12.75">
      <c r="A92" s="17"/>
      <c r="B92" s="17"/>
      <c r="C92" s="33"/>
      <c r="K92" s="15"/>
    </row>
    <row r="93" spans="1:11" ht="12.75">
      <c r="A93" s="17"/>
      <c r="B93" s="17"/>
      <c r="C93" s="33"/>
      <c r="K93" s="15"/>
    </row>
    <row r="94" spans="1:11" ht="12.75">
      <c r="A94" s="17"/>
      <c r="B94" s="17"/>
      <c r="C94" s="33"/>
      <c r="K94" s="15"/>
    </row>
    <row r="95" spans="1:11" ht="12.75">
      <c r="A95" s="17"/>
      <c r="B95" s="17"/>
      <c r="C95" s="33"/>
      <c r="K95" s="15"/>
    </row>
    <row r="96" spans="1:11" ht="12.75">
      <c r="A96" s="17"/>
      <c r="B96" s="17"/>
      <c r="C96" s="33"/>
      <c r="K96" s="15"/>
    </row>
    <row r="97" spans="1:11" ht="12.75">
      <c r="A97" s="17"/>
      <c r="B97" s="17"/>
      <c r="C97" s="33"/>
      <c r="K97" s="15"/>
    </row>
    <row r="98" spans="1:11" ht="12.75">
      <c r="A98" s="17"/>
      <c r="B98" s="17"/>
      <c r="C98" s="33"/>
      <c r="K98" s="15"/>
    </row>
    <row r="99" spans="1:11" ht="12.75">
      <c r="A99" s="17"/>
      <c r="B99" s="17"/>
      <c r="C99" s="33"/>
      <c r="K99" s="15"/>
    </row>
    <row r="100" spans="1:11" ht="12.75">
      <c r="A100" s="17"/>
      <c r="B100" s="17"/>
      <c r="C100" s="33"/>
      <c r="K100" s="15"/>
    </row>
    <row r="101" spans="1:11" ht="12.75">
      <c r="A101" s="17"/>
      <c r="B101" s="17"/>
      <c r="C101" s="33"/>
      <c r="K101" s="15"/>
    </row>
    <row r="102" spans="1:11" ht="12.75">
      <c r="A102" s="17"/>
      <c r="B102" s="17"/>
      <c r="C102" s="33"/>
      <c r="K102" s="15"/>
    </row>
    <row r="103" spans="1:11" ht="12.75">
      <c r="A103" s="17"/>
      <c r="B103" s="17"/>
      <c r="C103" s="33"/>
      <c r="K103" s="15"/>
    </row>
    <row r="104" spans="1:11" ht="12.75">
      <c r="A104" s="17"/>
      <c r="B104" s="17"/>
      <c r="C104" s="33"/>
      <c r="K104" s="15"/>
    </row>
    <row r="105" spans="1:11" ht="12.75">
      <c r="A105" s="17"/>
      <c r="B105" s="17"/>
      <c r="C105" s="33"/>
      <c r="K105" s="15"/>
    </row>
    <row r="106" spans="1:11" ht="12.75">
      <c r="A106" s="17"/>
      <c r="B106" s="17"/>
      <c r="C106" s="33"/>
      <c r="K106" s="15"/>
    </row>
    <row r="107" spans="1:11" ht="12.75">
      <c r="A107" s="17"/>
      <c r="B107" s="17"/>
      <c r="C107" s="33"/>
      <c r="K107" s="15"/>
    </row>
    <row r="108" spans="1:11" ht="12.75">
      <c r="A108" s="17"/>
      <c r="B108" s="17"/>
      <c r="C108" s="33"/>
      <c r="K108" s="15"/>
    </row>
    <row r="109" spans="1:11" ht="12.75">
      <c r="A109" s="17"/>
      <c r="B109" s="17"/>
      <c r="C109" s="33"/>
      <c r="K109" s="15"/>
    </row>
    <row r="110" spans="1:11" ht="12.75">
      <c r="A110" s="17"/>
      <c r="B110" s="17"/>
      <c r="C110" s="33"/>
      <c r="K110" s="15"/>
    </row>
    <row r="111" spans="1:11" ht="12.75">
      <c r="A111" s="17"/>
      <c r="B111" s="17"/>
      <c r="C111" s="33"/>
      <c r="K111" s="15"/>
    </row>
    <row r="112" spans="1:11" ht="12.75">
      <c r="A112" s="17"/>
      <c r="B112" s="17"/>
      <c r="C112" s="33"/>
      <c r="K112" s="15"/>
    </row>
    <row r="113" spans="1:11" ht="12.75">
      <c r="A113" s="17"/>
      <c r="B113" s="17"/>
      <c r="C113" s="33"/>
      <c r="K113" s="15"/>
    </row>
    <row r="114" spans="1:11" ht="12.75">
      <c r="A114" s="17"/>
      <c r="B114" s="17"/>
      <c r="C114" s="33"/>
      <c r="K114" s="15"/>
    </row>
    <row r="115" spans="1:11" ht="12.75">
      <c r="A115" s="17"/>
      <c r="B115" s="17"/>
      <c r="C115" s="33"/>
      <c r="K115" s="15"/>
    </row>
    <row r="116" spans="1:11" ht="12.75">
      <c r="A116" s="17"/>
      <c r="B116" s="17"/>
      <c r="C116" s="33"/>
      <c r="K116" s="15"/>
    </row>
    <row r="117" spans="1:11" ht="12.75">
      <c r="A117" s="17"/>
      <c r="B117" s="17"/>
      <c r="C117" s="33"/>
      <c r="K117" s="15"/>
    </row>
    <row r="118" spans="1:11" ht="12.75">
      <c r="A118" s="17"/>
      <c r="B118" s="17"/>
      <c r="C118" s="33"/>
      <c r="K118" s="15"/>
    </row>
    <row r="119" spans="1:11" ht="12.75">
      <c r="A119" s="17"/>
      <c r="B119" s="17"/>
      <c r="C119" s="33"/>
      <c r="K119" s="15"/>
    </row>
    <row r="120" spans="1:11" ht="12.75">
      <c r="A120" s="17"/>
      <c r="B120" s="17"/>
      <c r="C120" s="33"/>
      <c r="K120" s="15"/>
    </row>
    <row r="121" spans="1:11" ht="12.75">
      <c r="A121" s="17"/>
      <c r="B121" s="17"/>
      <c r="C121" s="33"/>
      <c r="K121" s="15"/>
    </row>
    <row r="122" spans="1:11" ht="12.75">
      <c r="A122" s="17"/>
      <c r="B122" s="17"/>
      <c r="C122" s="33"/>
      <c r="K122" s="15"/>
    </row>
    <row r="123" spans="1:11" ht="12.75">
      <c r="A123" s="17"/>
      <c r="B123" s="17"/>
      <c r="C123" s="33"/>
      <c r="K123" s="15"/>
    </row>
    <row r="124" spans="1:11" ht="12.75">
      <c r="A124" s="17"/>
      <c r="B124" s="17"/>
      <c r="C124" s="33"/>
      <c r="K124" s="15"/>
    </row>
    <row r="125" spans="1:11" ht="12.75">
      <c r="A125" s="17"/>
      <c r="B125" s="17"/>
      <c r="C125" s="33"/>
      <c r="K125" s="15"/>
    </row>
    <row r="126" spans="1:11" ht="12.75">
      <c r="A126" s="17"/>
      <c r="B126" s="17"/>
      <c r="C126" s="33"/>
      <c r="K126" s="15"/>
    </row>
    <row r="127" spans="1:11" ht="12.75">
      <c r="A127" s="17"/>
      <c r="B127" s="17"/>
      <c r="C127" s="33"/>
      <c r="K127" s="15"/>
    </row>
    <row r="128" spans="1:11" ht="12.75">
      <c r="A128" s="17"/>
      <c r="B128" s="17"/>
      <c r="C128" s="33"/>
      <c r="K128" s="15"/>
    </row>
    <row r="129" spans="1:11" ht="12.75">
      <c r="A129" s="17"/>
      <c r="B129" s="17"/>
      <c r="C129" s="33"/>
      <c r="K129" s="15"/>
    </row>
    <row r="130" spans="1:11" ht="12.75">
      <c r="A130" s="17"/>
      <c r="B130" s="17"/>
      <c r="C130" s="33"/>
      <c r="K130" s="15"/>
    </row>
    <row r="131" spans="1:11" ht="12.75">
      <c r="A131" s="17"/>
      <c r="B131" s="17"/>
      <c r="C131" s="33"/>
      <c r="K131" s="15"/>
    </row>
    <row r="132" spans="1:11" ht="12.75">
      <c r="A132" s="17"/>
      <c r="B132" s="17"/>
      <c r="C132" s="33"/>
      <c r="K132" s="15"/>
    </row>
    <row r="133" spans="1:11" ht="12.75">
      <c r="A133" s="17"/>
      <c r="B133" s="17"/>
      <c r="C133" s="33"/>
      <c r="K133" s="15"/>
    </row>
    <row r="134" spans="1:11" ht="12.75">
      <c r="A134" s="17"/>
      <c r="B134" s="17"/>
      <c r="C134" s="33"/>
      <c r="K134" s="15"/>
    </row>
    <row r="135" spans="1:11" ht="12.75">
      <c r="A135" s="17"/>
      <c r="B135" s="17"/>
      <c r="C135" s="33"/>
      <c r="K135" s="15"/>
    </row>
    <row r="136" spans="1:11" ht="12.75">
      <c r="A136" s="17"/>
      <c r="B136" s="17"/>
      <c r="C136" s="33"/>
      <c r="K136" s="15"/>
    </row>
    <row r="137" spans="1:11" ht="12.75">
      <c r="A137" s="17"/>
      <c r="B137" s="17"/>
      <c r="C137" s="33"/>
      <c r="K137" s="15"/>
    </row>
    <row r="138" spans="1:11" ht="12.75">
      <c r="A138" s="17"/>
      <c r="B138" s="17"/>
      <c r="C138" s="33"/>
      <c r="K138" s="15"/>
    </row>
    <row r="139" spans="1:11" ht="12.75">
      <c r="A139" s="17"/>
      <c r="B139" s="17"/>
      <c r="C139" s="33"/>
      <c r="K139" s="15"/>
    </row>
    <row r="140" spans="1:11" ht="12.75">
      <c r="A140" s="17"/>
      <c r="B140" s="17"/>
      <c r="C140" s="33"/>
      <c r="K140" s="15"/>
    </row>
    <row r="141" spans="1:11" ht="12.75">
      <c r="A141" s="17"/>
      <c r="B141" s="17"/>
      <c r="C141" s="33"/>
      <c r="K141" s="15"/>
    </row>
    <row r="142" spans="1:11" ht="12.75">
      <c r="A142" s="17"/>
      <c r="B142" s="17"/>
      <c r="C142" s="33"/>
      <c r="K142" s="15"/>
    </row>
    <row r="143" spans="1:11" ht="12.75">
      <c r="A143" s="17"/>
      <c r="B143" s="17"/>
      <c r="C143" s="33"/>
      <c r="K143" s="15"/>
    </row>
    <row r="144" spans="1:11" ht="12.75">
      <c r="A144" s="17"/>
      <c r="B144" s="17"/>
      <c r="C144" s="33"/>
      <c r="K144" s="15"/>
    </row>
    <row r="145" spans="1:11" ht="12.75">
      <c r="A145" s="17"/>
      <c r="B145" s="17"/>
      <c r="C145" s="33"/>
      <c r="K145" s="15"/>
    </row>
    <row r="146" spans="1:11" ht="12.75">
      <c r="A146" s="17"/>
      <c r="B146" s="17"/>
      <c r="C146" s="33"/>
      <c r="K146" s="15"/>
    </row>
    <row r="147" spans="1:11" ht="12.75">
      <c r="A147" s="17"/>
      <c r="B147" s="17"/>
      <c r="C147" s="33"/>
      <c r="K147" s="15"/>
    </row>
    <row r="148" spans="1:11" ht="12.75">
      <c r="A148" s="17"/>
      <c r="B148" s="17"/>
      <c r="C148" s="33"/>
      <c r="K148" s="15"/>
    </row>
    <row r="149" spans="1:11" ht="12.75">
      <c r="A149" s="17"/>
      <c r="B149" s="17"/>
      <c r="C149" s="33"/>
      <c r="K149" s="15"/>
    </row>
    <row r="150" spans="1:11" ht="12.75">
      <c r="A150" s="17"/>
      <c r="B150" s="17"/>
      <c r="C150" s="33"/>
      <c r="K150" s="15"/>
    </row>
    <row r="151" spans="1:11" ht="12.75">
      <c r="A151" s="17"/>
      <c r="B151" s="17"/>
      <c r="C151" s="33"/>
      <c r="K151" s="15"/>
    </row>
    <row r="152" spans="1:11" ht="12.75">
      <c r="A152" s="17"/>
      <c r="B152" s="17"/>
      <c r="C152" s="33"/>
      <c r="K152" s="15"/>
    </row>
    <row r="153" spans="1:11" ht="12.75">
      <c r="A153" s="17"/>
      <c r="B153" s="17"/>
      <c r="C153" s="33"/>
      <c r="K153" s="15"/>
    </row>
    <row r="154" spans="1:11" ht="12.75">
      <c r="A154" s="17"/>
      <c r="B154" s="17"/>
      <c r="C154" s="33"/>
      <c r="K154" s="15"/>
    </row>
    <row r="155" spans="1:11" ht="12.75">
      <c r="A155" s="17"/>
      <c r="B155" s="17"/>
      <c r="C155" s="33"/>
      <c r="K155" s="15"/>
    </row>
    <row r="156" spans="1:11" ht="12.75">
      <c r="A156" s="17"/>
      <c r="B156" s="17"/>
      <c r="C156" s="33"/>
      <c r="K156" s="15"/>
    </row>
    <row r="157" spans="1:11" ht="12.75">
      <c r="A157" s="17"/>
      <c r="B157" s="17"/>
      <c r="C157" s="33"/>
      <c r="K157" s="15"/>
    </row>
    <row r="158" spans="1:11" ht="12.75">
      <c r="A158" s="17"/>
      <c r="B158" s="17"/>
      <c r="C158" s="33"/>
      <c r="K158" s="15"/>
    </row>
    <row r="159" spans="1:11" ht="12.75">
      <c r="A159" s="17"/>
      <c r="B159" s="17"/>
      <c r="C159" s="33"/>
      <c r="K159" s="15"/>
    </row>
    <row r="160" spans="1:11" ht="12.75">
      <c r="A160" s="17"/>
      <c r="B160" s="17"/>
      <c r="C160" s="33"/>
      <c r="K160" s="15"/>
    </row>
    <row r="161" spans="1:11" ht="12.75">
      <c r="A161" s="17"/>
      <c r="B161" s="17"/>
      <c r="C161" s="33"/>
      <c r="K161" s="15"/>
    </row>
    <row r="162" spans="1:11" ht="12.75">
      <c r="A162" s="17"/>
      <c r="B162" s="17"/>
      <c r="C162" s="33"/>
      <c r="K162" s="15"/>
    </row>
    <row r="163" spans="1:11" ht="12.75">
      <c r="A163" s="17"/>
      <c r="B163" s="17"/>
      <c r="C163" s="33"/>
      <c r="K163" s="15"/>
    </row>
    <row r="164" spans="1:11" ht="12.75">
      <c r="A164" s="17"/>
      <c r="B164" s="17"/>
      <c r="C164" s="33"/>
      <c r="K164" s="15"/>
    </row>
    <row r="165" spans="1:11" ht="12.75">
      <c r="A165" s="17"/>
      <c r="B165" s="17"/>
      <c r="C165" s="33"/>
      <c r="K165" s="15"/>
    </row>
    <row r="166" spans="1:11" ht="12.75">
      <c r="A166" s="17"/>
      <c r="B166" s="17"/>
      <c r="C166" s="33"/>
      <c r="K166" s="15"/>
    </row>
    <row r="167" spans="1:11" ht="12.75">
      <c r="A167" s="17"/>
      <c r="B167" s="17"/>
      <c r="C167" s="33"/>
      <c r="K167" s="15"/>
    </row>
    <row r="168" spans="1:11" ht="12.75">
      <c r="A168" s="17"/>
      <c r="B168" s="17"/>
      <c r="C168" s="33"/>
      <c r="K168" s="15"/>
    </row>
    <row r="169" spans="1:11" ht="12.75">
      <c r="A169" s="17"/>
      <c r="B169" s="17"/>
      <c r="C169" s="33"/>
      <c r="K169" s="15"/>
    </row>
    <row r="170" spans="1:11" ht="12.75">
      <c r="A170" s="17"/>
      <c r="B170" s="17"/>
      <c r="C170" s="33"/>
      <c r="K170" s="15"/>
    </row>
    <row r="171" spans="1:11" ht="12.75">
      <c r="A171" s="17"/>
      <c r="B171" s="17"/>
      <c r="C171" s="33"/>
      <c r="K171" s="15"/>
    </row>
    <row r="172" spans="1:11" ht="12.75">
      <c r="A172" s="17"/>
      <c r="B172" s="17"/>
      <c r="C172" s="33"/>
      <c r="K172" s="15"/>
    </row>
    <row r="173" spans="1:11" ht="12.75">
      <c r="A173" s="17"/>
      <c r="B173" s="17"/>
      <c r="C173" s="33"/>
      <c r="K173" s="15"/>
    </row>
    <row r="174" spans="1:11" ht="12.75">
      <c r="A174" s="17"/>
      <c r="B174" s="17"/>
      <c r="C174" s="33"/>
      <c r="K174" s="15"/>
    </row>
    <row r="175" spans="1:11" ht="12.75">
      <c r="A175" s="17"/>
      <c r="B175" s="17"/>
      <c r="C175" s="33"/>
      <c r="K175" s="15"/>
    </row>
    <row r="176" spans="1:11" ht="12.75">
      <c r="A176" s="17"/>
      <c r="B176" s="17"/>
      <c r="C176" s="33"/>
      <c r="K176" s="15"/>
    </row>
    <row r="177" spans="1:11" ht="12.75">
      <c r="A177" s="17"/>
      <c r="B177" s="17"/>
      <c r="C177" s="33"/>
      <c r="K177" s="15"/>
    </row>
    <row r="178" spans="1:11" ht="12.75">
      <c r="A178" s="17"/>
      <c r="B178" s="17"/>
      <c r="C178" s="33"/>
      <c r="K178" s="15"/>
    </row>
    <row r="179" spans="1:11" ht="12.75">
      <c r="A179" s="17"/>
      <c r="B179" s="17"/>
      <c r="C179" s="33"/>
      <c r="K179" s="15"/>
    </row>
    <row r="180" spans="1:11" ht="12.75">
      <c r="A180" s="17"/>
      <c r="B180" s="17"/>
      <c r="C180" s="33"/>
      <c r="K180" s="15"/>
    </row>
    <row r="181" spans="1:11" ht="12.75">
      <c r="A181" s="17"/>
      <c r="B181" s="17"/>
      <c r="C181" s="33"/>
      <c r="K181" s="15"/>
    </row>
    <row r="182" spans="1:11" ht="12.75">
      <c r="A182" s="17"/>
      <c r="B182" s="17"/>
      <c r="C182" s="33"/>
      <c r="K182" s="15"/>
    </row>
    <row r="183" spans="1:11" ht="12.75">
      <c r="A183" s="17"/>
      <c r="B183" s="17"/>
      <c r="C183" s="33"/>
      <c r="K183" s="15"/>
    </row>
    <row r="184" spans="1:11" ht="12.75">
      <c r="A184" s="17"/>
      <c r="B184" s="17"/>
      <c r="C184" s="33"/>
      <c r="K184" s="15"/>
    </row>
    <row r="185" spans="1:11" ht="12.75">
      <c r="A185" s="17"/>
      <c r="B185" s="17"/>
      <c r="C185" s="33"/>
      <c r="K185" s="15"/>
    </row>
    <row r="186" spans="1:11" ht="12.75">
      <c r="A186" s="17"/>
      <c r="B186" s="17"/>
      <c r="C186" s="33"/>
      <c r="K186" s="15"/>
    </row>
    <row r="187" spans="1:11" ht="12.75">
      <c r="A187" s="17"/>
      <c r="B187" s="17"/>
      <c r="C187" s="33"/>
      <c r="K187" s="15"/>
    </row>
    <row r="188" spans="1:11" ht="12.75">
      <c r="A188" s="17"/>
      <c r="B188" s="17"/>
      <c r="C188" s="33"/>
      <c r="K188" s="15"/>
    </row>
    <row r="189" spans="1:11" ht="12.75">
      <c r="A189" s="17"/>
      <c r="B189" s="17"/>
      <c r="C189" s="33"/>
      <c r="K189" s="15"/>
    </row>
    <row r="190" spans="1:11" ht="12.75">
      <c r="A190" s="17"/>
      <c r="B190" s="17"/>
      <c r="C190" s="33"/>
      <c r="K190" s="15"/>
    </row>
    <row r="191" spans="1:11" ht="12.75">
      <c r="A191" s="17"/>
      <c r="B191" s="17"/>
      <c r="C191" s="33"/>
      <c r="K191" s="15"/>
    </row>
    <row r="192" spans="1:11" ht="12.75">
      <c r="A192" s="17"/>
      <c r="B192" s="17"/>
      <c r="C192" s="33"/>
      <c r="K192" s="15"/>
    </row>
    <row r="193" spans="1:11" ht="12.75">
      <c r="A193" s="17"/>
      <c r="B193" s="17"/>
      <c r="C193" s="33"/>
      <c r="K193" s="15"/>
    </row>
    <row r="194" spans="1:11" ht="12.75">
      <c r="A194" s="17"/>
      <c r="B194" s="17"/>
      <c r="C194" s="33"/>
      <c r="K194" s="15"/>
    </row>
    <row r="195" spans="1:11" ht="12.75">
      <c r="A195" s="17"/>
      <c r="B195" s="17"/>
      <c r="C195" s="33"/>
      <c r="K195" s="15"/>
    </row>
    <row r="196" spans="1:11" ht="12.75">
      <c r="A196" s="17"/>
      <c r="B196" s="17"/>
      <c r="C196" s="33"/>
      <c r="K196" s="15"/>
    </row>
    <row r="197" spans="1:11" ht="12.75">
      <c r="A197" s="17"/>
      <c r="B197" s="17"/>
      <c r="C197" s="33"/>
      <c r="K197" s="15"/>
    </row>
    <row r="198" spans="1:11" ht="12.75">
      <c r="A198" s="17"/>
      <c r="B198" s="17"/>
      <c r="C198" s="33"/>
      <c r="K198" s="15"/>
    </row>
    <row r="199" spans="1:11" ht="12.75">
      <c r="A199" s="17"/>
      <c r="B199" s="17"/>
      <c r="C199" s="33"/>
      <c r="K199" s="15"/>
    </row>
    <row r="200" spans="1:11" ht="12.75">
      <c r="A200" s="17"/>
      <c r="B200" s="17"/>
      <c r="C200" s="33"/>
      <c r="K200" s="15"/>
    </row>
    <row r="201" spans="1:11" ht="12.75">
      <c r="A201" s="17"/>
      <c r="B201" s="17"/>
      <c r="C201" s="33"/>
      <c r="K201" s="15"/>
    </row>
    <row r="202" spans="1:11" ht="12.75">
      <c r="A202" s="17"/>
      <c r="B202" s="17"/>
      <c r="C202" s="33"/>
      <c r="K202" s="15"/>
    </row>
    <row r="203" spans="1:11" ht="12.75">
      <c r="A203" s="17"/>
      <c r="B203" s="17"/>
      <c r="C203" s="33"/>
      <c r="K203" s="15"/>
    </row>
    <row r="204" spans="1:11" ht="12.75">
      <c r="A204" s="17"/>
      <c r="B204" s="17"/>
      <c r="C204" s="33"/>
      <c r="K204" s="15"/>
    </row>
    <row r="205" spans="1:11" ht="12.75">
      <c r="A205" s="17"/>
      <c r="B205" s="17"/>
      <c r="C205" s="33"/>
      <c r="K205" s="15"/>
    </row>
    <row r="206" spans="1:11" ht="12.75">
      <c r="A206" s="17"/>
      <c r="B206" s="17"/>
      <c r="C206" s="33"/>
      <c r="K206" s="15"/>
    </row>
    <row r="207" spans="1:11" ht="12.75">
      <c r="A207" s="17"/>
      <c r="B207" s="17"/>
      <c r="C207" s="33"/>
      <c r="K207" s="15"/>
    </row>
    <row r="208" spans="1:11" ht="12.75">
      <c r="A208" s="17"/>
      <c r="B208" s="17"/>
      <c r="C208" s="33"/>
      <c r="K208" s="15"/>
    </row>
    <row r="209" spans="1:11" ht="12.75">
      <c r="A209" s="17"/>
      <c r="B209" s="17"/>
      <c r="C209" s="33"/>
      <c r="K209" s="15"/>
    </row>
    <row r="210" spans="1:11" ht="12.75">
      <c r="A210" s="17"/>
      <c r="B210" s="17"/>
      <c r="C210" s="33"/>
      <c r="K210" s="15"/>
    </row>
    <row r="211" spans="1:11" ht="12.75">
      <c r="A211" s="17"/>
      <c r="B211" s="17"/>
      <c r="C211" s="33"/>
      <c r="K211" s="15"/>
    </row>
    <row r="212" spans="1:11" ht="12.75">
      <c r="A212" s="17"/>
      <c r="B212" s="17"/>
      <c r="C212" s="33"/>
      <c r="K212" s="15"/>
    </row>
    <row r="213" spans="1:11" ht="12.75">
      <c r="A213" s="17"/>
      <c r="B213" s="17"/>
      <c r="C213" s="33"/>
      <c r="K213" s="15"/>
    </row>
    <row r="214" spans="1:11" ht="12.75">
      <c r="A214" s="17"/>
      <c r="B214" s="17"/>
      <c r="C214" s="33"/>
      <c r="K214" s="15"/>
    </row>
    <row r="215" spans="1:11" ht="12.75">
      <c r="A215" s="17"/>
      <c r="B215" s="17"/>
      <c r="C215" s="33"/>
      <c r="K215" s="15"/>
    </row>
    <row r="216" spans="1:11" ht="12.75">
      <c r="A216" s="17"/>
      <c r="B216" s="17"/>
      <c r="C216" s="33"/>
      <c r="K216" s="15"/>
    </row>
    <row r="217" spans="1:11" ht="12.75">
      <c r="A217" s="17"/>
      <c r="B217" s="17"/>
      <c r="C217" s="33"/>
      <c r="K217" s="15"/>
    </row>
    <row r="218" spans="1:11" ht="12.75">
      <c r="A218" s="17"/>
      <c r="B218" s="17"/>
      <c r="C218" s="33"/>
      <c r="K218" s="15"/>
    </row>
    <row r="219" spans="1:11" ht="12.75">
      <c r="A219" s="17"/>
      <c r="B219" s="17"/>
      <c r="C219" s="33"/>
      <c r="K219" s="15"/>
    </row>
    <row r="220" spans="1:11" ht="12.75">
      <c r="A220" s="17"/>
      <c r="B220" s="17"/>
      <c r="C220" s="33"/>
      <c r="K220" s="15"/>
    </row>
    <row r="221" spans="1:11" ht="12.75">
      <c r="A221" s="17"/>
      <c r="B221" s="17"/>
      <c r="C221" s="33"/>
      <c r="K221" s="15"/>
    </row>
    <row r="222" spans="1:11" ht="12.75">
      <c r="A222" s="17"/>
      <c r="B222" s="17"/>
      <c r="C222" s="33"/>
      <c r="K222" s="15"/>
    </row>
    <row r="223" spans="1:11" ht="12.75">
      <c r="A223" s="17"/>
      <c r="B223" s="17"/>
      <c r="C223" s="33"/>
      <c r="K223" s="15"/>
    </row>
    <row r="224" spans="1:11" ht="12.75">
      <c r="A224" s="17"/>
      <c r="B224" s="17"/>
      <c r="C224" s="33"/>
      <c r="K224" s="15"/>
    </row>
    <row r="225" spans="1:11" ht="12.75">
      <c r="A225" s="17"/>
      <c r="B225" s="17"/>
      <c r="C225" s="33"/>
      <c r="K225" s="15"/>
    </row>
    <row r="226" spans="1:11" ht="12.75">
      <c r="A226" s="17"/>
      <c r="B226" s="17"/>
      <c r="C226" s="33"/>
      <c r="K226" s="15"/>
    </row>
    <row r="227" spans="1:11" ht="12.75">
      <c r="A227" s="17"/>
      <c r="B227" s="17"/>
      <c r="C227" s="33"/>
      <c r="K227" s="15"/>
    </row>
    <row r="228" spans="1:11" ht="12.75">
      <c r="A228" s="17"/>
      <c r="B228" s="17"/>
      <c r="C228" s="33"/>
      <c r="K228" s="15"/>
    </row>
    <row r="229" spans="1:11" ht="12.75">
      <c r="A229" s="17"/>
      <c r="B229" s="17"/>
      <c r="C229" s="33"/>
      <c r="K229" s="15"/>
    </row>
    <row r="230" spans="1:11" ht="12.75">
      <c r="A230" s="17"/>
      <c r="B230" s="17"/>
      <c r="C230" s="33"/>
      <c r="K230" s="15"/>
    </row>
    <row r="231" spans="1:11" ht="12.75">
      <c r="A231" s="17"/>
      <c r="B231" s="17"/>
      <c r="C231" s="33"/>
      <c r="K231" s="15"/>
    </row>
    <row r="232" spans="1:11" ht="12.75">
      <c r="A232" s="17"/>
      <c r="B232" s="17"/>
      <c r="C232" s="33"/>
      <c r="K232" s="15"/>
    </row>
    <row r="233" spans="1:11" ht="12.75">
      <c r="A233" s="17"/>
      <c r="B233" s="17"/>
      <c r="C233" s="33"/>
      <c r="K233" s="15"/>
    </row>
    <row r="234" spans="1:11" ht="12.75">
      <c r="A234" s="17"/>
      <c r="B234" s="17"/>
      <c r="C234" s="33"/>
      <c r="K234" s="15"/>
    </row>
    <row r="235" spans="1:11" ht="12.75">
      <c r="A235" s="17"/>
      <c r="B235" s="17"/>
      <c r="C235" s="33"/>
      <c r="K235" s="15"/>
    </row>
    <row r="236" spans="1:11" ht="12.75">
      <c r="A236" s="17"/>
      <c r="B236" s="17"/>
      <c r="C236" s="33"/>
      <c r="K236" s="15"/>
    </row>
    <row r="237" spans="1:11" ht="12.75">
      <c r="A237" s="17"/>
      <c r="B237" s="17"/>
      <c r="C237" s="33"/>
      <c r="K237" s="15"/>
    </row>
    <row r="238" spans="1:11" ht="12.75">
      <c r="A238" s="17"/>
      <c r="B238" s="17"/>
      <c r="C238" s="33"/>
      <c r="K238" s="15"/>
    </row>
    <row r="239" spans="1:11" ht="12.75">
      <c r="A239" s="17"/>
      <c r="B239" s="17"/>
      <c r="C239" s="33"/>
      <c r="K239" s="15"/>
    </row>
    <row r="240" spans="1:11" ht="12.75">
      <c r="A240" s="17"/>
      <c r="B240" s="17"/>
      <c r="C240" s="33"/>
      <c r="K240" s="15"/>
    </row>
    <row r="241" spans="1:11" ht="12.75">
      <c r="A241" s="17"/>
      <c r="B241" s="17"/>
      <c r="C241" s="33"/>
      <c r="K241" s="15"/>
    </row>
    <row r="242" spans="1:11" ht="12.75">
      <c r="A242" s="17"/>
      <c r="B242" s="17"/>
      <c r="C242" s="33"/>
      <c r="K242" s="15"/>
    </row>
    <row r="243" spans="1:11" ht="12.75">
      <c r="A243" s="17"/>
      <c r="B243" s="17"/>
      <c r="C243" s="33"/>
      <c r="K243" s="15"/>
    </row>
    <row r="244" spans="1:11" ht="12.75">
      <c r="A244" s="17"/>
      <c r="B244" s="17"/>
      <c r="C244" s="33"/>
      <c r="K244" s="15"/>
    </row>
    <row r="245" spans="1:11" ht="12.75">
      <c r="A245" s="17"/>
      <c r="B245" s="17"/>
      <c r="C245" s="33"/>
      <c r="K245" s="15"/>
    </row>
    <row r="246" spans="1:11" ht="12.75">
      <c r="A246" s="17"/>
      <c r="B246" s="17"/>
      <c r="C246" s="33"/>
      <c r="K246" s="15"/>
    </row>
    <row r="247" spans="1:11" ht="12.75">
      <c r="A247" s="17"/>
      <c r="B247" s="17"/>
      <c r="C247" s="33"/>
      <c r="K247" s="15"/>
    </row>
    <row r="248" spans="1:11" ht="12.75">
      <c r="A248" s="17"/>
      <c r="B248" s="17"/>
      <c r="C248" s="33"/>
      <c r="K248" s="15"/>
    </row>
    <row r="249" spans="1:11" ht="12.75">
      <c r="A249" s="17"/>
      <c r="B249" s="17"/>
      <c r="C249" s="33"/>
      <c r="K249" s="15"/>
    </row>
    <row r="250" spans="1:11" ht="12.75">
      <c r="A250" s="17"/>
      <c r="B250" s="17"/>
      <c r="C250" s="33"/>
      <c r="K250" s="15"/>
    </row>
    <row r="251" spans="1:11" ht="12.75">
      <c r="A251" s="17"/>
      <c r="B251" s="17"/>
      <c r="C251" s="33"/>
      <c r="K251" s="15"/>
    </row>
    <row r="252" spans="1:11" ht="12.75">
      <c r="A252" s="17"/>
      <c r="B252" s="17"/>
      <c r="C252" s="33"/>
      <c r="K252" s="15"/>
    </row>
    <row r="253" spans="1:11" ht="12.75">
      <c r="A253" s="17"/>
      <c r="B253" s="17"/>
      <c r="C253" s="33"/>
      <c r="K253" s="15"/>
    </row>
    <row r="254" spans="1:11" ht="12.75">
      <c r="A254" s="17"/>
      <c r="B254" s="17"/>
      <c r="C254" s="33"/>
      <c r="K254" s="15"/>
    </row>
    <row r="255" spans="1:11" ht="12.75">
      <c r="A255" s="17"/>
      <c r="B255" s="17"/>
      <c r="C255" s="33"/>
      <c r="K255" s="15"/>
    </row>
    <row r="256" spans="1:11" ht="12.75">
      <c r="A256" s="17"/>
      <c r="B256" s="17"/>
      <c r="C256" s="33"/>
      <c r="K256" s="15"/>
    </row>
    <row r="257" spans="1:11" ht="12.75">
      <c r="A257" s="17"/>
      <c r="B257" s="17"/>
      <c r="C257" s="33"/>
      <c r="K257" s="15"/>
    </row>
    <row r="258" spans="1:11" ht="12.75">
      <c r="A258" s="17"/>
      <c r="B258" s="17"/>
      <c r="C258" s="33"/>
      <c r="K258" s="15"/>
    </row>
    <row r="259" spans="1:11" ht="12.75">
      <c r="A259" s="17"/>
      <c r="B259" s="17"/>
      <c r="C259" s="33"/>
      <c r="K259" s="15"/>
    </row>
    <row r="260" spans="1:11" ht="12.75">
      <c r="A260" s="17"/>
      <c r="B260" s="17"/>
      <c r="C260" s="33"/>
      <c r="K260" s="15"/>
    </row>
    <row r="261" spans="1:11" ht="12.75">
      <c r="A261" s="17"/>
      <c r="B261" s="17"/>
      <c r="C261" s="33"/>
      <c r="K261" s="15"/>
    </row>
    <row r="262" spans="1:11" ht="12.75">
      <c r="A262" s="17"/>
      <c r="B262" s="17"/>
      <c r="C262" s="33"/>
      <c r="K262" s="15"/>
    </row>
    <row r="263" spans="1:11" ht="12.75">
      <c r="A263" s="17"/>
      <c r="B263" s="17"/>
      <c r="C263" s="33"/>
      <c r="K263" s="15"/>
    </row>
    <row r="264" spans="1:11" ht="12.75">
      <c r="A264" s="17"/>
      <c r="B264" s="17"/>
      <c r="C264" s="33"/>
      <c r="K264" s="15"/>
    </row>
    <row r="265" spans="1:11" ht="12.75">
      <c r="A265" s="17"/>
      <c r="B265" s="17"/>
      <c r="C265" s="33"/>
      <c r="K265" s="15"/>
    </row>
    <row r="266" spans="1:11" ht="12.75">
      <c r="A266" s="17"/>
      <c r="B266" s="17"/>
      <c r="C266" s="33"/>
      <c r="K266" s="15"/>
    </row>
    <row r="267" spans="1:11" ht="12.75">
      <c r="A267" s="17"/>
      <c r="B267" s="17"/>
      <c r="C267" s="33"/>
      <c r="K267" s="15"/>
    </row>
    <row r="268" spans="1:11" ht="12.75">
      <c r="A268" s="17"/>
      <c r="B268" s="17"/>
      <c r="C268" s="33"/>
      <c r="K268" s="15"/>
    </row>
    <row r="269" spans="1:11" ht="12.75">
      <c r="A269" s="17"/>
      <c r="B269" s="17"/>
      <c r="C269" s="33"/>
      <c r="K269" s="15"/>
    </row>
    <row r="270" spans="1:11" ht="12.75">
      <c r="A270" s="17"/>
      <c r="B270" s="17"/>
      <c r="C270" s="33"/>
      <c r="K270" s="15"/>
    </row>
    <row r="271" spans="1:11" ht="12.75">
      <c r="A271" s="17"/>
      <c r="B271" s="17"/>
      <c r="C271" s="33"/>
      <c r="K271" s="15"/>
    </row>
    <row r="272" spans="1:11" ht="12.75">
      <c r="A272" s="17"/>
      <c r="B272" s="17"/>
      <c r="C272" s="33"/>
      <c r="K272" s="15"/>
    </row>
    <row r="273" spans="1:11" ht="12.75">
      <c r="A273" s="17"/>
      <c r="B273" s="17"/>
      <c r="C273" s="33"/>
      <c r="K273" s="15"/>
    </row>
    <row r="274" spans="1:11" ht="12.75">
      <c r="A274" s="17"/>
      <c r="B274" s="17"/>
      <c r="C274" s="33"/>
      <c r="K274" s="15"/>
    </row>
    <row r="275" spans="1:11" ht="12.75">
      <c r="A275" s="17"/>
      <c r="B275" s="17"/>
      <c r="C275" s="33"/>
      <c r="K275" s="15"/>
    </row>
    <row r="276" spans="1:11" ht="12.75">
      <c r="A276" s="17"/>
      <c r="B276" s="17"/>
      <c r="C276" s="33"/>
      <c r="K276" s="15"/>
    </row>
    <row r="277" spans="1:11" ht="12.75">
      <c r="A277" s="17"/>
      <c r="B277" s="17"/>
      <c r="C277" s="33"/>
      <c r="K277" s="15"/>
    </row>
    <row r="278" spans="1:11" ht="12.75">
      <c r="A278" s="17"/>
      <c r="B278" s="17"/>
      <c r="C278" s="33"/>
      <c r="K278" s="15"/>
    </row>
    <row r="279" spans="1:11" ht="12.75">
      <c r="A279" s="17"/>
      <c r="B279" s="17"/>
      <c r="C279" s="33"/>
      <c r="K279" s="15"/>
    </row>
    <row r="280" spans="1:11" ht="12.75">
      <c r="A280" s="17"/>
      <c r="B280" s="17"/>
      <c r="C280" s="33"/>
      <c r="K280" s="15"/>
    </row>
    <row r="281" spans="1:11" ht="12.75">
      <c r="A281" s="17"/>
      <c r="B281" s="17"/>
      <c r="C281" s="33"/>
      <c r="K281" s="15"/>
    </row>
    <row r="282" spans="1:11" ht="12.75">
      <c r="A282" s="17"/>
      <c r="B282" s="17"/>
      <c r="C282" s="33"/>
      <c r="K282" s="15"/>
    </row>
    <row r="283" spans="1:11" ht="12.75">
      <c r="A283" s="17"/>
      <c r="B283" s="17"/>
      <c r="C283" s="33"/>
      <c r="K283" s="15"/>
    </row>
    <row r="284" spans="1:11" ht="12.75">
      <c r="A284" s="17"/>
      <c r="B284" s="17"/>
      <c r="C284" s="33"/>
      <c r="K284" s="15"/>
    </row>
    <row r="285" spans="1:11" ht="12.75">
      <c r="A285" s="17"/>
      <c r="B285" s="17"/>
      <c r="C285" s="33"/>
      <c r="K285" s="15"/>
    </row>
    <row r="286" spans="1:11" ht="12.75">
      <c r="A286" s="17"/>
      <c r="B286" s="17"/>
      <c r="C286" s="33"/>
      <c r="K286" s="15"/>
    </row>
    <row r="287" spans="1:11" ht="12.75">
      <c r="A287" s="17"/>
      <c r="B287" s="17"/>
      <c r="C287" s="33"/>
      <c r="K287" s="15"/>
    </row>
    <row r="288" spans="1:11" ht="12.75">
      <c r="A288" s="17"/>
      <c r="B288" s="17"/>
      <c r="C288" s="33"/>
      <c r="K288" s="15"/>
    </row>
    <row r="289" spans="1:11" ht="12.75">
      <c r="A289" s="17"/>
      <c r="B289" s="17"/>
      <c r="C289" s="33"/>
      <c r="K289" s="15"/>
    </row>
    <row r="290" spans="1:11" ht="12.75">
      <c r="A290" s="17"/>
      <c r="B290" s="17"/>
      <c r="C290" s="33"/>
      <c r="K290" s="15"/>
    </row>
    <row r="291" spans="1:11" ht="12.75">
      <c r="A291" s="17"/>
      <c r="B291" s="17"/>
      <c r="C291" s="33"/>
      <c r="K291" s="15"/>
    </row>
    <row r="292" spans="1:11" ht="12.75">
      <c r="A292" s="17"/>
      <c r="B292" s="17"/>
      <c r="C292" s="33"/>
      <c r="K292" s="15"/>
    </row>
    <row r="293" spans="1:11" ht="12.75">
      <c r="A293" s="17"/>
      <c r="B293" s="17"/>
      <c r="C293" s="33"/>
      <c r="K293" s="15"/>
    </row>
    <row r="294" spans="1:11" ht="12.75">
      <c r="A294" s="17"/>
      <c r="B294" s="17"/>
      <c r="C294" s="33"/>
      <c r="K294" s="15"/>
    </row>
    <row r="295" spans="1:11" ht="12.75">
      <c r="A295" s="17"/>
      <c r="B295" s="17"/>
      <c r="C295" s="33"/>
      <c r="K295" s="15"/>
    </row>
    <row r="296" spans="1:11" ht="12.75">
      <c r="A296" s="17"/>
      <c r="B296" s="17"/>
      <c r="C296" s="33"/>
      <c r="K296" s="15"/>
    </row>
    <row r="297" spans="1:11" ht="12.75">
      <c r="A297" s="17"/>
      <c r="B297" s="17"/>
      <c r="C297" s="33"/>
      <c r="K297" s="15"/>
    </row>
    <row r="298" spans="1:11" ht="12.75">
      <c r="A298" s="17"/>
      <c r="B298" s="17"/>
      <c r="C298" s="33"/>
      <c r="K298" s="15"/>
    </row>
    <row r="299" spans="1:11" ht="12.75">
      <c r="A299" s="17"/>
      <c r="B299" s="17"/>
      <c r="C299" s="33"/>
      <c r="K299" s="15"/>
    </row>
    <row r="300" spans="1:11" ht="12.75">
      <c r="A300" s="17"/>
      <c r="B300" s="17"/>
      <c r="C300" s="33"/>
      <c r="K300" s="15"/>
    </row>
    <row r="301" spans="1:11" ht="12.75">
      <c r="A301" s="17"/>
      <c r="B301" s="17"/>
      <c r="C301" s="33"/>
      <c r="K301" s="15"/>
    </row>
    <row r="302" spans="1:11" ht="12.75">
      <c r="A302" s="17"/>
      <c r="B302" s="17"/>
      <c r="C302" s="33"/>
      <c r="K302" s="15"/>
    </row>
    <row r="303" spans="1:11" ht="12.75">
      <c r="A303" s="17"/>
      <c r="B303" s="17"/>
      <c r="C303" s="33"/>
      <c r="K303" s="15"/>
    </row>
    <row r="304" spans="1:11" ht="12.75">
      <c r="A304" s="17"/>
      <c r="B304" s="17"/>
      <c r="C304" s="33"/>
      <c r="K304" s="15"/>
    </row>
    <row r="305" spans="1:11" ht="12.75">
      <c r="A305" s="17"/>
      <c r="B305" s="17"/>
      <c r="C305" s="33"/>
      <c r="K305" s="15"/>
    </row>
    <row r="306" spans="1:11" ht="12.75">
      <c r="A306" s="17"/>
      <c r="B306" s="17"/>
      <c r="C306" s="33"/>
      <c r="K306" s="15"/>
    </row>
    <row r="307" spans="1:11" ht="12.75">
      <c r="A307" s="17"/>
      <c r="B307" s="17"/>
      <c r="C307" s="33"/>
      <c r="K307" s="15"/>
    </row>
    <row r="308" spans="1:11" ht="12.75">
      <c r="A308" s="17"/>
      <c r="B308" s="17"/>
      <c r="C308" s="33"/>
      <c r="K308" s="15"/>
    </row>
    <row r="309" spans="1:11" ht="12.75">
      <c r="A309" s="17"/>
      <c r="B309" s="17"/>
      <c r="C309" s="33"/>
      <c r="K309" s="15"/>
    </row>
    <row r="310" spans="1:11" ht="12.75">
      <c r="A310" s="17"/>
      <c r="B310" s="17"/>
      <c r="C310" s="33"/>
      <c r="K310" s="15"/>
    </row>
    <row r="311" spans="1:11" ht="12.75">
      <c r="A311" s="17"/>
      <c r="B311" s="17"/>
      <c r="C311" s="33"/>
      <c r="K311" s="15"/>
    </row>
    <row r="312" spans="1:11" ht="12.75">
      <c r="A312" s="17"/>
      <c r="B312" s="17"/>
      <c r="C312" s="33"/>
      <c r="K312" s="15"/>
    </row>
    <row r="313" spans="1:11" ht="12.75">
      <c r="A313" s="17"/>
      <c r="B313" s="17"/>
      <c r="C313" s="33"/>
      <c r="K313" s="15"/>
    </row>
    <row r="314" spans="1:11" ht="12.75">
      <c r="A314" s="17"/>
      <c r="B314" s="17"/>
      <c r="C314" s="33"/>
      <c r="K314" s="15"/>
    </row>
    <row r="315" spans="1:11" ht="12.75">
      <c r="A315" s="17"/>
      <c r="B315" s="17"/>
      <c r="C315" s="33"/>
      <c r="K315" s="15"/>
    </row>
    <row r="316" spans="1:11" ht="12.75">
      <c r="A316" s="17"/>
      <c r="B316" s="17"/>
      <c r="C316" s="33"/>
      <c r="K316" s="15"/>
    </row>
    <row r="317" spans="1:11" ht="12.75">
      <c r="A317" s="17"/>
      <c r="B317" s="17"/>
      <c r="C317" s="33"/>
      <c r="K317" s="15"/>
    </row>
    <row r="318" spans="1:11" ht="12.75">
      <c r="A318" s="17"/>
      <c r="B318" s="17"/>
      <c r="C318" s="33"/>
      <c r="K318" s="15"/>
    </row>
    <row r="319" spans="1:11" ht="12.75">
      <c r="A319" s="17"/>
      <c r="B319" s="17"/>
      <c r="C319" s="33"/>
      <c r="K319" s="15"/>
    </row>
    <row r="320" spans="1:11" ht="12.75">
      <c r="A320" s="17"/>
      <c r="B320" s="17"/>
      <c r="C320" s="33"/>
      <c r="K320" s="15"/>
    </row>
    <row r="321" spans="1:11" ht="12.75">
      <c r="A321" s="17"/>
      <c r="B321" s="17"/>
      <c r="C321" s="33"/>
      <c r="K321" s="15"/>
    </row>
    <row r="322" spans="1:11" ht="12.75">
      <c r="A322" s="17"/>
      <c r="B322" s="17"/>
      <c r="C322" s="33"/>
      <c r="K322" s="15"/>
    </row>
    <row r="323" spans="1:11" ht="12.75">
      <c r="A323" s="17"/>
      <c r="B323" s="17"/>
      <c r="C323" s="33"/>
      <c r="K323" s="15"/>
    </row>
    <row r="324" spans="1:11" ht="12.75">
      <c r="A324" s="17"/>
      <c r="B324" s="17"/>
      <c r="C324" s="33"/>
      <c r="K324" s="15"/>
    </row>
    <row r="325" spans="1:11" ht="12.75">
      <c r="A325" s="17"/>
      <c r="B325" s="17"/>
      <c r="C325" s="33"/>
      <c r="K325" s="15"/>
    </row>
    <row r="326" spans="1:11" ht="12.75">
      <c r="A326" s="17"/>
      <c r="B326" s="17"/>
      <c r="C326" s="33"/>
      <c r="K326" s="15"/>
    </row>
    <row r="327" spans="1:11" ht="12.75">
      <c r="A327" s="17"/>
      <c r="B327" s="17"/>
      <c r="C327" s="33"/>
      <c r="K327" s="15"/>
    </row>
    <row r="328" spans="1:11" ht="12.75">
      <c r="A328" s="17"/>
      <c r="B328" s="17"/>
      <c r="C328" s="33"/>
      <c r="K328" s="15"/>
    </row>
    <row r="329" spans="1:11" ht="12.75">
      <c r="A329" s="17"/>
      <c r="B329" s="17"/>
      <c r="C329" s="33"/>
      <c r="K329" s="15"/>
    </row>
    <row r="330" spans="1:11" ht="12.75">
      <c r="A330" s="17"/>
      <c r="B330" s="17"/>
      <c r="C330" s="33"/>
      <c r="K330" s="15"/>
    </row>
    <row r="331" spans="1:11" ht="12.75">
      <c r="A331" s="17"/>
      <c r="B331" s="17"/>
      <c r="C331" s="33"/>
      <c r="K331" s="15"/>
    </row>
    <row r="332" spans="1:11" ht="12.75">
      <c r="A332" s="17"/>
      <c r="B332" s="17"/>
      <c r="C332" s="33"/>
      <c r="K332" s="15"/>
    </row>
    <row r="333" spans="1:11" ht="12.75">
      <c r="A333" s="17"/>
      <c r="B333" s="17"/>
      <c r="C333" s="33"/>
      <c r="K333" s="15"/>
    </row>
    <row r="334" spans="1:11" ht="12.75">
      <c r="A334" s="17"/>
      <c r="B334" s="17"/>
      <c r="C334" s="33"/>
      <c r="K334" s="15"/>
    </row>
    <row r="335" spans="1:11" ht="12.75">
      <c r="A335" s="17"/>
      <c r="B335" s="17"/>
      <c r="C335" s="33"/>
      <c r="K335" s="15"/>
    </row>
    <row r="336" spans="1:11" ht="12.75">
      <c r="A336" s="17"/>
      <c r="B336" s="17"/>
      <c r="C336" s="33"/>
      <c r="K336" s="15"/>
    </row>
    <row r="337" spans="1:11" ht="12.75">
      <c r="A337" s="17"/>
      <c r="B337" s="17"/>
      <c r="C337" s="33"/>
      <c r="K337" s="15"/>
    </row>
    <row r="338" spans="1:11" ht="12.75">
      <c r="A338" s="17"/>
      <c r="B338" s="17"/>
      <c r="C338" s="33"/>
      <c r="K338" s="15"/>
    </row>
    <row r="339" spans="1:11" ht="12.75">
      <c r="A339" s="17"/>
      <c r="B339" s="17"/>
      <c r="C339" s="33"/>
      <c r="K339" s="15"/>
    </row>
    <row r="340" spans="1:11" ht="12.75">
      <c r="A340" s="17"/>
      <c r="B340" s="17"/>
      <c r="C340" s="33"/>
      <c r="K340" s="15"/>
    </row>
    <row r="341" spans="1:11" ht="12.75">
      <c r="A341" s="17"/>
      <c r="B341" s="17"/>
      <c r="C341" s="33"/>
      <c r="K341" s="15"/>
    </row>
    <row r="342" spans="1:11" ht="12.75">
      <c r="A342" s="17"/>
      <c r="B342" s="17"/>
      <c r="C342" s="33"/>
      <c r="K342" s="15"/>
    </row>
    <row r="343" spans="1:11" ht="12.75">
      <c r="A343" s="17"/>
      <c r="B343" s="17"/>
      <c r="C343" s="33"/>
      <c r="K343" s="15"/>
    </row>
    <row r="344" spans="1:11" ht="12.75">
      <c r="A344" s="17"/>
      <c r="B344" s="17"/>
      <c r="C344" s="33"/>
      <c r="K344" s="15"/>
    </row>
    <row r="345" spans="1:11" ht="12.75">
      <c r="A345" s="17"/>
      <c r="B345" s="17"/>
      <c r="C345" s="33"/>
      <c r="K345" s="15"/>
    </row>
    <row r="346" spans="1:11" ht="12.75">
      <c r="A346" s="17"/>
      <c r="B346" s="17"/>
      <c r="C346" s="33"/>
      <c r="K346" s="15"/>
    </row>
    <row r="347" spans="1:11" ht="12.75">
      <c r="A347" s="17"/>
      <c r="B347" s="17"/>
      <c r="C347" s="33"/>
      <c r="K347" s="15"/>
    </row>
    <row r="348" spans="1:11" ht="12.75">
      <c r="A348" s="17"/>
      <c r="B348" s="17"/>
      <c r="C348" s="33"/>
      <c r="K348" s="15"/>
    </row>
    <row r="349" spans="1:11" ht="12.75">
      <c r="A349" s="17"/>
      <c r="B349" s="17"/>
      <c r="C349" s="33"/>
      <c r="K349" s="15"/>
    </row>
    <row r="350" spans="1:11" ht="12.75">
      <c r="A350" s="17"/>
      <c r="B350" s="17"/>
      <c r="C350" s="33"/>
      <c r="K350" s="15"/>
    </row>
    <row r="351" spans="1:11" ht="12.75">
      <c r="A351" s="17"/>
      <c r="B351" s="17"/>
      <c r="C351" s="33"/>
      <c r="K351" s="15"/>
    </row>
    <row r="352" spans="1:11" ht="18" customHeight="1">
      <c r="A352" s="119">
        <v>111</v>
      </c>
      <c r="B352" s="40" t="s">
        <v>111</v>
      </c>
      <c r="C352" s="18"/>
      <c r="D352" s="20">
        <f>SUM(C26:C32)</f>
        <v>0</v>
      </c>
      <c r="E352" s="19"/>
      <c r="F352" s="129"/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</sheetData>
  <sheetProtection password="EF65" sheet="1" objects="1" scenarios="1"/>
  <mergeCells count="16">
    <mergeCell ref="C6:F6"/>
    <mergeCell ref="C35:F35"/>
    <mergeCell ref="A2:F2"/>
    <mergeCell ref="E1:F1"/>
    <mergeCell ref="E7:F7"/>
    <mergeCell ref="C7:D7"/>
    <mergeCell ref="C16:D17"/>
    <mergeCell ref="C18:D19"/>
    <mergeCell ref="A16:A17"/>
    <mergeCell ref="A18:A19"/>
    <mergeCell ref="C42:D42"/>
    <mergeCell ref="E42:F42"/>
    <mergeCell ref="C36:D36"/>
    <mergeCell ref="E36:F36"/>
    <mergeCell ref="A40:F40"/>
    <mergeCell ref="C41:F41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showOutlineSymbols="0" workbookViewId="0" topLeftCell="A1">
      <selection activeCell="C30" sqref="C30"/>
    </sheetView>
  </sheetViews>
  <sheetFormatPr defaultColWidth="9.140625" defaultRowHeight="12.75"/>
  <cols>
    <col min="1" max="1" width="6.8515625" style="15" customWidth="1"/>
    <col min="2" max="2" width="48.421875" style="15" customWidth="1"/>
    <col min="3" max="4" width="20.7109375" style="15" customWidth="1"/>
    <col min="5" max="16384" width="9.140625" style="16" customWidth="1"/>
  </cols>
  <sheetData>
    <row r="1" spans="1:4" ht="12" customHeight="1">
      <c r="A1" s="185"/>
      <c r="B1" s="186"/>
      <c r="C1" s="492" t="s">
        <v>343</v>
      </c>
      <c r="D1" s="548"/>
    </row>
    <row r="2" spans="1:4" ht="12.75">
      <c r="A2" s="187"/>
      <c r="B2" s="188"/>
      <c r="C2" s="113" t="s">
        <v>265</v>
      </c>
      <c r="D2" s="204" t="s">
        <v>327</v>
      </c>
    </row>
    <row r="3" spans="1:4" ht="12.75" customHeight="1">
      <c r="A3" s="119">
        <v>119</v>
      </c>
      <c r="B3" s="190" t="s">
        <v>383</v>
      </c>
      <c r="C3" s="191">
        <f>'DP5'!C18</f>
        <v>0</v>
      </c>
      <c r="D3" s="192"/>
    </row>
    <row r="4" spans="1:4" ht="12.75" customHeight="1">
      <c r="A4" s="119">
        <v>120</v>
      </c>
      <c r="B4" s="190" t="s">
        <v>384</v>
      </c>
      <c r="C4" s="191">
        <f>+'DP5'!E33</f>
        <v>0</v>
      </c>
      <c r="D4" s="192"/>
    </row>
    <row r="5" spans="1:4" ht="12.75">
      <c r="A5" s="523">
        <v>121</v>
      </c>
      <c r="B5" s="81" t="s">
        <v>196</v>
      </c>
      <c r="C5" s="540">
        <v>0</v>
      </c>
      <c r="D5" s="189"/>
    </row>
    <row r="6" spans="1:4" ht="12.75">
      <c r="A6" s="524"/>
      <c r="B6" s="81" t="s">
        <v>197</v>
      </c>
      <c r="C6" s="560"/>
      <c r="D6" s="189"/>
    </row>
    <row r="7" spans="1:4" ht="12.75">
      <c r="A7" s="523">
        <v>122</v>
      </c>
      <c r="B7" s="193" t="s">
        <v>198</v>
      </c>
      <c r="C7" s="540">
        <v>0</v>
      </c>
      <c r="D7" s="194"/>
    </row>
    <row r="8" spans="1:4" ht="12.75">
      <c r="A8" s="524"/>
      <c r="B8" s="165" t="s">
        <v>199</v>
      </c>
      <c r="C8" s="560"/>
      <c r="D8" s="196"/>
    </row>
    <row r="9" spans="1:4" ht="12.75">
      <c r="A9" s="523">
        <v>123</v>
      </c>
      <c r="B9" s="81" t="s">
        <v>200</v>
      </c>
      <c r="C9" s="540">
        <v>0</v>
      </c>
      <c r="D9" s="189"/>
    </row>
    <row r="10" spans="1:4" ht="12.75">
      <c r="A10" s="524"/>
      <c r="B10" s="81" t="s">
        <v>201</v>
      </c>
      <c r="C10" s="560"/>
      <c r="D10" s="189"/>
    </row>
    <row r="11" spans="1:4" ht="12.75">
      <c r="A11" s="523">
        <v>124</v>
      </c>
      <c r="B11" s="193" t="s">
        <v>387</v>
      </c>
      <c r="C11" s="561">
        <f>+MAX('DP5'!D44-'DP5'!D45+'DP5'!D46+'DP5'!D47-'DP6'!C3+'DP6'!C4-'DP6'!C5+'DP6'!C7-'DP6'!C9,0)</f>
        <v>0</v>
      </c>
      <c r="D11" s="194"/>
    </row>
    <row r="12" spans="1:4" ht="12.75">
      <c r="A12" s="524"/>
      <c r="B12" s="165" t="s">
        <v>202</v>
      </c>
      <c r="C12" s="539"/>
      <c r="D12" s="196"/>
    </row>
    <row r="13" spans="1:4" ht="13.5" customHeight="1">
      <c r="A13" s="172">
        <v>125</v>
      </c>
      <c r="B13" s="190" t="s">
        <v>385</v>
      </c>
      <c r="C13" s="195">
        <f>+C11+'DP5'!D43</f>
        <v>0</v>
      </c>
      <c r="D13" s="196"/>
    </row>
    <row r="14" spans="1:4" ht="13.5" customHeight="1">
      <c r="A14" s="119">
        <v>126</v>
      </c>
      <c r="B14" s="190" t="s">
        <v>386</v>
      </c>
      <c r="C14" s="373">
        <v>0</v>
      </c>
      <c r="D14" s="192"/>
    </row>
    <row r="15" spans="1:4" ht="12.75">
      <c r="A15" s="523">
        <v>127</v>
      </c>
      <c r="B15" s="81" t="s">
        <v>387</v>
      </c>
      <c r="C15" s="536">
        <f>+MIN('DP5'!D44-'DP5'!D45+'DP5'!D46+'DP5'!D47-C3+C4-C5+C7-C9,0)</f>
        <v>0</v>
      </c>
      <c r="D15" s="189"/>
    </row>
    <row r="16" spans="1:4" ht="12.75">
      <c r="A16" s="562"/>
      <c r="B16" s="81" t="s">
        <v>159</v>
      </c>
      <c r="C16" s="537"/>
      <c r="D16" s="189"/>
    </row>
    <row r="17" spans="1:4" ht="12.75">
      <c r="A17" s="523">
        <v>128</v>
      </c>
      <c r="B17" s="193" t="s">
        <v>388</v>
      </c>
      <c r="C17" s="225"/>
      <c r="D17" s="194"/>
    </row>
    <row r="18" spans="1:4" ht="12.75" customHeight="1">
      <c r="A18" s="525"/>
      <c r="B18" s="165" t="s">
        <v>389</v>
      </c>
      <c r="C18" s="195">
        <f>+C13-C14</f>
        <v>0</v>
      </c>
      <c r="D18" s="196"/>
    </row>
    <row r="19" spans="1:4" ht="12.75" customHeight="1" thickBot="1">
      <c r="A19" s="122">
        <v>129</v>
      </c>
      <c r="B19" s="174" t="s">
        <v>390</v>
      </c>
      <c r="C19" s="197">
        <f>C15</f>
        <v>0</v>
      </c>
      <c r="D19" s="198"/>
    </row>
    <row r="20" spans="1:4" ht="13.5" thickBot="1">
      <c r="A20" s="545" t="s">
        <v>347</v>
      </c>
      <c r="B20" s="546"/>
      <c r="C20" s="546"/>
      <c r="D20" s="546"/>
    </row>
    <row r="21" spans="1:4" ht="12.75">
      <c r="A21" s="168"/>
      <c r="B21" s="47"/>
      <c r="C21" s="492" t="s">
        <v>343</v>
      </c>
      <c r="D21" s="548"/>
    </row>
    <row r="22" spans="1:4" ht="12.75">
      <c r="A22" s="171"/>
      <c r="B22" s="105" t="s">
        <v>203</v>
      </c>
      <c r="C22" s="113" t="s">
        <v>265</v>
      </c>
      <c r="D22" s="204" t="s">
        <v>327</v>
      </c>
    </row>
    <row r="23" spans="1:4" ht="12" customHeight="1">
      <c r="A23" s="119">
        <v>130</v>
      </c>
      <c r="B23" s="40" t="s">
        <v>391</v>
      </c>
      <c r="C23" s="426">
        <f>+IF(EXACT('DP2'!I3,"ne"),34920,0)</f>
        <v>34920</v>
      </c>
      <c r="D23" s="129"/>
    </row>
    <row r="24" spans="1:4" ht="12" customHeight="1">
      <c r="A24" s="119" t="s">
        <v>192</v>
      </c>
      <c r="B24" s="40" t="s">
        <v>204</v>
      </c>
      <c r="C24" s="426">
        <f>'DP2'!H30*1800</f>
        <v>0</v>
      </c>
      <c r="D24" s="129"/>
    </row>
    <row r="25" spans="1:4" ht="12" customHeight="1">
      <c r="A25" s="119" t="s">
        <v>193</v>
      </c>
      <c r="B25" s="40" t="s">
        <v>205</v>
      </c>
      <c r="C25" s="426">
        <f>'DP2'!I30*1800</f>
        <v>0</v>
      </c>
      <c r="D25" s="129"/>
    </row>
    <row r="26" spans="1:4" ht="12" customHeight="1">
      <c r="A26" s="119" t="s">
        <v>194</v>
      </c>
      <c r="B26" s="40" t="s">
        <v>206</v>
      </c>
      <c r="C26" s="426">
        <f>+IF(EXACT('DP2'!I15,"ne"),1657*'DP2'!I19,0)</f>
        <v>0</v>
      </c>
      <c r="D26" s="129"/>
    </row>
    <row r="27" spans="1:4" ht="12" customHeight="1">
      <c r="A27" s="202" t="s">
        <v>195</v>
      </c>
      <c r="B27" s="40" t="s">
        <v>207</v>
      </c>
      <c r="C27" s="426">
        <f>+IF(EXACT('DP2'!G17,"ano"),1657*'DP2'!I17,0)</f>
        <v>0</v>
      </c>
      <c r="D27" s="129"/>
    </row>
    <row r="28" spans="1:4" ht="12" customHeight="1">
      <c r="A28" s="119">
        <v>133</v>
      </c>
      <c r="B28" s="40" t="s">
        <v>208</v>
      </c>
      <c r="C28" s="426">
        <f>545*'DP2'!J7</f>
        <v>0</v>
      </c>
      <c r="D28" s="129"/>
    </row>
    <row r="29" spans="1:4" ht="12" customHeight="1">
      <c r="A29" s="119">
        <v>134</v>
      </c>
      <c r="B29" s="40" t="s">
        <v>392</v>
      </c>
      <c r="C29" s="426">
        <f>1090*'DP2'!J8</f>
        <v>0</v>
      </c>
      <c r="D29" s="129"/>
    </row>
    <row r="30" spans="1:4" ht="12" customHeight="1">
      <c r="A30" s="119">
        <v>135</v>
      </c>
      <c r="B30" s="40" t="s">
        <v>209</v>
      </c>
      <c r="C30" s="426">
        <f>3815*'DP2'!J9</f>
        <v>0</v>
      </c>
      <c r="D30" s="129"/>
    </row>
    <row r="31" spans="1:4" ht="12" customHeight="1">
      <c r="A31" s="119">
        <v>136</v>
      </c>
      <c r="B31" s="40" t="s">
        <v>393</v>
      </c>
      <c r="C31" s="426">
        <f>872*'DP2'!J10</f>
        <v>0</v>
      </c>
      <c r="D31" s="129"/>
    </row>
    <row r="32" spans="1:4" ht="12" customHeight="1">
      <c r="A32" s="119">
        <v>137</v>
      </c>
      <c r="B32" s="40" t="s">
        <v>210</v>
      </c>
      <c r="C32" s="370">
        <v>0</v>
      </c>
      <c r="D32" s="129"/>
    </row>
    <row r="33" spans="1:4" ht="13.5" customHeight="1">
      <c r="A33" s="171">
        <v>138</v>
      </c>
      <c r="B33" s="40" t="s">
        <v>394</v>
      </c>
      <c r="C33" s="372">
        <v>0</v>
      </c>
      <c r="D33" s="107"/>
    </row>
    <row r="34" spans="1:4" ht="12.75" customHeight="1">
      <c r="A34" s="119">
        <v>139</v>
      </c>
      <c r="B34" s="40" t="s">
        <v>211</v>
      </c>
      <c r="C34" s="370">
        <v>0</v>
      </c>
      <c r="D34" s="129"/>
    </row>
    <row r="35" spans="1:4" ht="12.75" customHeight="1">
      <c r="A35" s="119">
        <v>140</v>
      </c>
      <c r="B35" s="40" t="s">
        <v>212</v>
      </c>
      <c r="C35" s="370">
        <v>0</v>
      </c>
      <c r="D35" s="129"/>
    </row>
    <row r="36" spans="1:4" ht="12.75">
      <c r="A36" s="171">
        <v>141</v>
      </c>
      <c r="B36" s="105" t="s">
        <v>213</v>
      </c>
      <c r="C36" s="536">
        <f>SUM(C23:C35)</f>
        <v>34920</v>
      </c>
      <c r="D36" s="107"/>
    </row>
    <row r="37" spans="1:4" ht="12.75">
      <c r="A37" s="171"/>
      <c r="B37" s="105" t="s">
        <v>214</v>
      </c>
      <c r="C37" s="563"/>
      <c r="D37" s="107"/>
    </row>
    <row r="38" spans="1:4" ht="12.75">
      <c r="A38" s="171"/>
      <c r="B38" s="81" t="s">
        <v>215</v>
      </c>
      <c r="C38" s="564"/>
      <c r="D38" s="107"/>
    </row>
    <row r="39" spans="1:4" ht="12.75">
      <c r="A39" s="201">
        <v>142</v>
      </c>
      <c r="B39" s="149" t="s">
        <v>216</v>
      </c>
      <c r="C39" s="565">
        <f>+MAX(C18-C36,0)</f>
        <v>0</v>
      </c>
      <c r="D39" s="100"/>
    </row>
    <row r="40" spans="1:4" ht="12.75">
      <c r="A40" s="172"/>
      <c r="B40" s="102" t="s">
        <v>217</v>
      </c>
      <c r="C40" s="566"/>
      <c r="D40" s="104"/>
    </row>
    <row r="41" spans="1:4" ht="12.75" customHeight="1">
      <c r="A41" s="172">
        <v>143</v>
      </c>
      <c r="B41" s="102" t="s">
        <v>218</v>
      </c>
      <c r="C41" s="199">
        <f>INT(C39/100)*100</f>
        <v>0</v>
      </c>
      <c r="D41" s="104"/>
    </row>
    <row r="42" spans="1:4" ht="12.75" customHeight="1" thickBot="1">
      <c r="A42" s="122">
        <v>144</v>
      </c>
      <c r="B42" s="78" t="s">
        <v>219</v>
      </c>
      <c r="C42" s="203">
        <f>IF(C41&lt;102000,C41*0.15,0)+IF(C41&gt;204000,0,1)*IF(C41&gt;102000,15300+0.2*(C41-102000),0)+IF(C41&gt;312000,0,1)*IF(C41&gt;204000,35700+0.25*(C41-204000),0)+IF(C41&gt;1104000,0,1)*IF(C41&gt;312000,62700+0.32*(C41-312000),0)+IF(C41&gt;1104000,316140+0.4*(C41-1104000),0)</f>
        <v>0</v>
      </c>
      <c r="D42" s="55"/>
    </row>
    <row r="43" ht="6" customHeight="1">
      <c r="A43" s="35"/>
    </row>
    <row r="44" spans="1:4" ht="13.5" thickBot="1">
      <c r="A44" s="549" t="s">
        <v>346</v>
      </c>
      <c r="B44" s="550"/>
      <c r="C44" s="550"/>
      <c r="D44" s="550"/>
    </row>
    <row r="45" spans="1:4" ht="12.75">
      <c r="A45" s="168"/>
      <c r="B45" s="47"/>
      <c r="C45" s="492" t="s">
        <v>343</v>
      </c>
      <c r="D45" s="548"/>
    </row>
    <row r="46" spans="1:4" ht="12.75">
      <c r="A46" s="171"/>
      <c r="B46" s="105"/>
      <c r="C46" s="113" t="s">
        <v>265</v>
      </c>
      <c r="D46" s="204" t="s">
        <v>327</v>
      </c>
    </row>
    <row r="47" spans="1:4" ht="13.5" customHeight="1">
      <c r="A47" s="119">
        <v>145</v>
      </c>
      <c r="B47" s="40" t="s">
        <v>220</v>
      </c>
      <c r="C47" s="167">
        <v>0</v>
      </c>
      <c r="D47" s="129"/>
    </row>
    <row r="48" spans="1:4" ht="12.75">
      <c r="A48" s="523">
        <v>146</v>
      </c>
      <c r="B48" s="105" t="s">
        <v>221</v>
      </c>
      <c r="C48" s="536">
        <v>0</v>
      </c>
      <c r="D48" s="107"/>
    </row>
    <row r="49" spans="1:4" ht="12.75">
      <c r="A49" s="524"/>
      <c r="B49" s="105" t="s">
        <v>222</v>
      </c>
      <c r="C49" s="539"/>
      <c r="D49" s="107"/>
    </row>
    <row r="50" spans="1:4" ht="12.75">
      <c r="A50" s="523">
        <v>147</v>
      </c>
      <c r="B50" s="149" t="s">
        <v>223</v>
      </c>
      <c r="C50" s="536">
        <v>0</v>
      </c>
      <c r="D50" s="100"/>
    </row>
    <row r="51" spans="1:4" ht="12.75">
      <c r="A51" s="525"/>
      <c r="B51" s="102" t="s">
        <v>224</v>
      </c>
      <c r="C51" s="539"/>
      <c r="D51" s="104"/>
    </row>
    <row r="52" spans="1:4" ht="12.75">
      <c r="A52" s="523">
        <v>148</v>
      </c>
      <c r="B52" s="105" t="s">
        <v>221</v>
      </c>
      <c r="C52" s="536">
        <v>0</v>
      </c>
      <c r="D52" s="107"/>
    </row>
    <row r="53" spans="1:4" ht="12.75">
      <c r="A53" s="542"/>
      <c r="B53" s="105" t="s">
        <v>225</v>
      </c>
      <c r="C53" s="537"/>
      <c r="D53" s="107"/>
    </row>
    <row r="54" spans="1:4" ht="12.75">
      <c r="A54" s="525"/>
      <c r="B54" s="102" t="s">
        <v>226</v>
      </c>
      <c r="C54" s="539"/>
      <c r="D54" s="104"/>
    </row>
    <row r="55" spans="1:4" ht="12.75">
      <c r="A55" s="523">
        <v>149</v>
      </c>
      <c r="B55" s="149" t="s">
        <v>227</v>
      </c>
      <c r="C55" s="536">
        <v>0</v>
      </c>
      <c r="D55" s="100"/>
    </row>
    <row r="56" spans="1:4" ht="13.5" thickBot="1">
      <c r="A56" s="543"/>
      <c r="B56" s="78" t="s">
        <v>228</v>
      </c>
      <c r="C56" s="538"/>
      <c r="D56" s="55"/>
    </row>
    <row r="57" ht="12.75">
      <c r="C57" s="200">
        <v>6</v>
      </c>
    </row>
  </sheetData>
  <sheetProtection password="EF65" sheet="1" objects="1" scenarios="1"/>
  <mergeCells count="26">
    <mergeCell ref="C45:D45"/>
    <mergeCell ref="A55:A56"/>
    <mergeCell ref="C48:C49"/>
    <mergeCell ref="C50:C51"/>
    <mergeCell ref="C52:C54"/>
    <mergeCell ref="C55:C56"/>
    <mergeCell ref="A48:A49"/>
    <mergeCell ref="A50:A51"/>
    <mergeCell ref="A52:A54"/>
    <mergeCell ref="A5:A6"/>
    <mergeCell ref="A7:A8"/>
    <mergeCell ref="A9:A10"/>
    <mergeCell ref="A11:A12"/>
    <mergeCell ref="A15:A16"/>
    <mergeCell ref="C36:C38"/>
    <mergeCell ref="A44:D44"/>
    <mergeCell ref="A20:D20"/>
    <mergeCell ref="C39:C40"/>
    <mergeCell ref="A17:A18"/>
    <mergeCell ref="C5:C6"/>
    <mergeCell ref="C1:D1"/>
    <mergeCell ref="C21:D21"/>
    <mergeCell ref="C11:C12"/>
    <mergeCell ref="C15:C16"/>
    <mergeCell ref="C9:C10"/>
    <mergeCell ref="C7:C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5"/>
  <sheetViews>
    <sheetView showOutlineSymbols="0" workbookViewId="0" topLeftCell="A1">
      <selection activeCell="C3" sqref="C3:C5"/>
    </sheetView>
  </sheetViews>
  <sheetFormatPr defaultColWidth="9.140625" defaultRowHeight="12.75"/>
  <cols>
    <col min="1" max="1" width="5.00390625" style="5" customWidth="1"/>
    <col min="2" max="2" width="48.7109375" style="1" customWidth="1"/>
    <col min="3" max="4" width="21.7109375" style="1" customWidth="1"/>
  </cols>
  <sheetData>
    <row r="1" spans="1:4" ht="12.75">
      <c r="A1" s="208"/>
      <c r="B1" s="91"/>
      <c r="C1" s="492" t="s">
        <v>343</v>
      </c>
      <c r="D1" s="548"/>
    </row>
    <row r="2" spans="1:4" ht="12" customHeight="1">
      <c r="A2" s="209"/>
      <c r="B2" s="90"/>
      <c r="C2" s="113" t="s">
        <v>265</v>
      </c>
      <c r="D2" s="204" t="s">
        <v>327</v>
      </c>
    </row>
    <row r="3" spans="1:4" ht="12.75">
      <c r="A3" s="568">
        <v>150</v>
      </c>
      <c r="B3" s="11" t="s">
        <v>229</v>
      </c>
      <c r="C3" s="567">
        <v>0</v>
      </c>
      <c r="D3" s="207"/>
    </row>
    <row r="4" spans="1:4" ht="12.75">
      <c r="A4" s="542"/>
      <c r="B4" s="183" t="s">
        <v>230</v>
      </c>
      <c r="C4" s="537"/>
      <c r="D4" s="142"/>
    </row>
    <row r="5" spans="1:4" ht="12.75">
      <c r="A5" s="525"/>
      <c r="B5" s="9" t="s">
        <v>231</v>
      </c>
      <c r="C5" s="539"/>
      <c r="D5" s="141"/>
    </row>
    <row r="6" spans="1:4" ht="12.75">
      <c r="A6" s="209">
        <v>151</v>
      </c>
      <c r="B6" s="183" t="s">
        <v>232</v>
      </c>
      <c r="C6" s="567">
        <v>0</v>
      </c>
      <c r="D6" s="142"/>
    </row>
    <row r="7" spans="1:4" ht="12.75">
      <c r="A7" s="209"/>
      <c r="B7" s="183" t="s">
        <v>233</v>
      </c>
      <c r="C7" s="539"/>
      <c r="D7" s="142"/>
    </row>
    <row r="8" spans="1:4" ht="12.75">
      <c r="A8" s="210">
        <v>152</v>
      </c>
      <c r="B8" s="11" t="s">
        <v>234</v>
      </c>
      <c r="C8" s="567">
        <v>0</v>
      </c>
      <c r="D8" s="140"/>
    </row>
    <row r="9" spans="1:4" ht="12.75">
      <c r="A9" s="211"/>
      <c r="B9" s="9" t="s">
        <v>235</v>
      </c>
      <c r="C9" s="539"/>
      <c r="D9" s="141"/>
    </row>
    <row r="10" spans="1:4" ht="13.5" customHeight="1">
      <c r="A10" s="209">
        <v>153</v>
      </c>
      <c r="B10" s="183" t="s">
        <v>236</v>
      </c>
      <c r="C10" s="4">
        <v>0</v>
      </c>
      <c r="D10" s="142"/>
    </row>
    <row r="11" spans="1:4" ht="12.75">
      <c r="A11" s="210">
        <v>154</v>
      </c>
      <c r="B11" s="11" t="s">
        <v>234</v>
      </c>
      <c r="C11" s="567">
        <v>0</v>
      </c>
      <c r="D11" s="140"/>
    </row>
    <row r="12" spans="1:4" ht="13.5" thickBot="1">
      <c r="A12" s="93"/>
      <c r="B12" s="184" t="s">
        <v>237</v>
      </c>
      <c r="C12" s="538"/>
      <c r="D12" s="139"/>
    </row>
    <row r="13" spans="1:4" ht="13.5" thickBot="1">
      <c r="A13" s="569" t="s">
        <v>348</v>
      </c>
      <c r="B13" s="546"/>
      <c r="C13" s="546"/>
      <c r="D13" s="546"/>
    </row>
    <row r="14" spans="1:4" ht="12.75">
      <c r="A14" s="208"/>
      <c r="B14" s="91"/>
      <c r="C14" s="492" t="s">
        <v>343</v>
      </c>
      <c r="D14" s="548"/>
    </row>
    <row r="15" spans="1:4" ht="12.75">
      <c r="A15" s="209"/>
      <c r="B15" s="90"/>
      <c r="C15" s="113" t="s">
        <v>265</v>
      </c>
      <c r="D15" s="204" t="s">
        <v>327</v>
      </c>
    </row>
    <row r="16" spans="1:4" ht="13.5" customHeight="1">
      <c r="A16" s="92">
        <v>155</v>
      </c>
      <c r="B16" s="3" t="s">
        <v>238</v>
      </c>
      <c r="C16" s="12">
        <v>0</v>
      </c>
      <c r="D16" s="206"/>
    </row>
    <row r="17" spans="1:4" ht="13.5" customHeight="1">
      <c r="A17" s="92">
        <v>156</v>
      </c>
      <c r="B17" s="3" t="s">
        <v>239</v>
      </c>
      <c r="C17" s="2">
        <v>0</v>
      </c>
      <c r="D17" s="95"/>
    </row>
    <row r="18" spans="1:4" ht="13.5" customHeight="1">
      <c r="A18" s="92">
        <v>157</v>
      </c>
      <c r="B18" s="3" t="s">
        <v>240</v>
      </c>
      <c r="C18" s="2">
        <v>0</v>
      </c>
      <c r="D18" s="95"/>
    </row>
    <row r="19" spans="1:4" ht="13.5" customHeight="1">
      <c r="A19" s="92">
        <v>158</v>
      </c>
      <c r="B19" s="3" t="s">
        <v>241</v>
      </c>
      <c r="C19" s="2">
        <v>0</v>
      </c>
      <c r="D19" s="95"/>
    </row>
    <row r="20" spans="1:4" ht="12.75">
      <c r="A20" s="209">
        <v>159</v>
      </c>
      <c r="B20" s="90" t="s">
        <v>242</v>
      </c>
      <c r="C20" s="567">
        <v>0</v>
      </c>
      <c r="D20" s="142"/>
    </row>
    <row r="21" spans="1:4" ht="13.5" thickBot="1">
      <c r="A21" s="93"/>
      <c r="B21" s="184" t="s">
        <v>243</v>
      </c>
      <c r="C21" s="538"/>
      <c r="D21" s="139"/>
    </row>
    <row r="22" spans="1:4" ht="13.5" thickBot="1">
      <c r="A22" s="569" t="s">
        <v>349</v>
      </c>
      <c r="B22" s="546"/>
      <c r="C22" s="546"/>
      <c r="D22" s="546"/>
    </row>
    <row r="23" spans="1:4" ht="12.75">
      <c r="A23" s="208"/>
      <c r="B23" s="91"/>
      <c r="C23" s="492" t="s">
        <v>343</v>
      </c>
      <c r="D23" s="548"/>
    </row>
    <row r="24" spans="1:4" ht="12.75">
      <c r="A24" s="209"/>
      <c r="B24" s="90"/>
      <c r="C24" s="113" t="s">
        <v>265</v>
      </c>
      <c r="D24" s="204" t="s">
        <v>327</v>
      </c>
    </row>
    <row r="25" spans="1:4" ht="12.75">
      <c r="A25" s="568">
        <v>160</v>
      </c>
      <c r="B25" s="7" t="s">
        <v>244</v>
      </c>
      <c r="C25" s="567">
        <f>'DP6'!C42</f>
        <v>0</v>
      </c>
      <c r="D25" s="140"/>
    </row>
    <row r="26" spans="1:4" ht="12.75">
      <c r="A26" s="525"/>
      <c r="B26" s="6" t="s">
        <v>245</v>
      </c>
      <c r="C26" s="539"/>
      <c r="D26" s="141"/>
    </row>
    <row r="27" spans="1:4" ht="12.75">
      <c r="A27" s="568">
        <v>161</v>
      </c>
      <c r="B27" s="90" t="s">
        <v>246</v>
      </c>
      <c r="C27" s="567">
        <v>0</v>
      </c>
      <c r="D27" s="142"/>
    </row>
    <row r="28" spans="1:4" ht="12.75">
      <c r="A28" s="570"/>
      <c r="B28" s="90" t="s">
        <v>247</v>
      </c>
      <c r="C28" s="539"/>
      <c r="D28" s="142"/>
    </row>
    <row r="29" spans="1:4" ht="12.75">
      <c r="A29" s="568">
        <v>162</v>
      </c>
      <c r="B29" s="7" t="s">
        <v>248</v>
      </c>
      <c r="C29" s="567">
        <f>C25+C28</f>
        <v>0</v>
      </c>
      <c r="D29" s="140"/>
    </row>
    <row r="30" spans="1:4" ht="12.75">
      <c r="A30" s="525"/>
      <c r="B30" s="6" t="s">
        <v>249</v>
      </c>
      <c r="C30" s="539"/>
      <c r="D30" s="141"/>
    </row>
    <row r="31" spans="1:4" ht="12.75">
      <c r="A31" s="211">
        <v>163</v>
      </c>
      <c r="B31" s="6" t="s">
        <v>250</v>
      </c>
      <c r="C31" s="8">
        <v>0</v>
      </c>
      <c r="D31" s="141"/>
    </row>
    <row r="32" spans="1:4" ht="13.5" thickBot="1">
      <c r="A32" s="93">
        <v>164</v>
      </c>
      <c r="B32" s="94" t="s">
        <v>251</v>
      </c>
      <c r="C32" s="205">
        <f>C29-C31</f>
        <v>0</v>
      </c>
      <c r="D32" s="139"/>
    </row>
    <row r="33" spans="1:4" ht="13.5" thickBot="1">
      <c r="A33" s="569" t="s">
        <v>350</v>
      </c>
      <c r="B33" s="546"/>
      <c r="C33" s="546"/>
      <c r="D33" s="546"/>
    </row>
    <row r="34" spans="1:4" ht="12.75">
      <c r="A34" s="208"/>
      <c r="B34" s="91"/>
      <c r="C34" s="492" t="s">
        <v>343</v>
      </c>
      <c r="D34" s="548"/>
    </row>
    <row r="35" spans="1:4" ht="12.75">
      <c r="A35" s="209"/>
      <c r="B35" s="90"/>
      <c r="C35" s="113" t="s">
        <v>265</v>
      </c>
      <c r="D35" s="204" t="s">
        <v>327</v>
      </c>
    </row>
    <row r="36" spans="1:4" ht="13.5" customHeight="1">
      <c r="A36" s="92">
        <v>165</v>
      </c>
      <c r="B36" s="3" t="s">
        <v>252</v>
      </c>
      <c r="C36" s="12">
        <v>0</v>
      </c>
      <c r="D36" s="206"/>
    </row>
    <row r="37" spans="1:4" ht="13.5" customHeight="1">
      <c r="A37" s="92">
        <v>166</v>
      </c>
      <c r="B37" s="3" t="s">
        <v>253</v>
      </c>
      <c r="C37" s="2">
        <v>0</v>
      </c>
      <c r="D37" s="95"/>
    </row>
    <row r="38" spans="1:4" ht="12.75">
      <c r="A38" s="568">
        <v>167</v>
      </c>
      <c r="B38" s="183" t="s">
        <v>254</v>
      </c>
      <c r="C38" s="567">
        <v>0</v>
      </c>
      <c r="D38" s="142"/>
    </row>
    <row r="39" spans="1:4" ht="12.75">
      <c r="A39" s="570"/>
      <c r="B39" s="183" t="s">
        <v>255</v>
      </c>
      <c r="C39" s="539"/>
      <c r="D39" s="142"/>
    </row>
    <row r="40" spans="1:4" ht="12.75">
      <c r="A40" s="568">
        <v>168</v>
      </c>
      <c r="B40" s="11" t="s">
        <v>256</v>
      </c>
      <c r="C40" s="567">
        <v>0</v>
      </c>
      <c r="D40" s="140"/>
    </row>
    <row r="41" spans="1:4" ht="12.75">
      <c r="A41" s="542"/>
      <c r="B41" s="183" t="s">
        <v>230</v>
      </c>
      <c r="C41" s="537"/>
      <c r="D41" s="142"/>
    </row>
    <row r="42" spans="1:4" ht="12.75">
      <c r="A42" s="525"/>
      <c r="B42" s="9" t="s">
        <v>395</v>
      </c>
      <c r="C42" s="539"/>
      <c r="D42" s="141"/>
    </row>
    <row r="43" spans="1:4" ht="12.75">
      <c r="A43" s="568">
        <v>169</v>
      </c>
      <c r="B43" s="183" t="s">
        <v>257</v>
      </c>
      <c r="C43" s="567">
        <v>0</v>
      </c>
      <c r="D43" s="142"/>
    </row>
    <row r="44" spans="1:4" ht="12.75">
      <c r="A44" s="570"/>
      <c r="B44" s="183" t="s">
        <v>396</v>
      </c>
      <c r="C44" s="539"/>
      <c r="D44" s="142"/>
    </row>
    <row r="45" spans="1:4" ht="13.5" customHeight="1">
      <c r="A45" s="92">
        <v>170</v>
      </c>
      <c r="B45" s="10" t="s">
        <v>258</v>
      </c>
      <c r="C45" s="2">
        <v>0</v>
      </c>
      <c r="D45" s="95"/>
    </row>
    <row r="46" spans="1:4" ht="13.5" customHeight="1">
      <c r="A46" s="92">
        <v>171</v>
      </c>
      <c r="B46" s="10" t="s">
        <v>259</v>
      </c>
      <c r="C46" s="2">
        <v>0</v>
      </c>
      <c r="D46" s="95"/>
    </row>
    <row r="47" spans="1:4" ht="13.5" customHeight="1" thickBot="1">
      <c r="A47" s="93">
        <v>172</v>
      </c>
      <c r="B47" s="184" t="s">
        <v>260</v>
      </c>
      <c r="C47" s="205">
        <v>0</v>
      </c>
      <c r="D47" s="139"/>
    </row>
    <row r="48" spans="1:4" ht="13.5" thickBot="1">
      <c r="A48" s="569" t="s">
        <v>261</v>
      </c>
      <c r="B48" s="546"/>
      <c r="C48" s="546"/>
      <c r="D48" s="546"/>
    </row>
    <row r="49" spans="1:4" ht="12.75">
      <c r="A49" s="208"/>
      <c r="B49" s="91"/>
      <c r="C49" s="492" t="s">
        <v>343</v>
      </c>
      <c r="D49" s="548"/>
    </row>
    <row r="50" spans="1:4" ht="12.75">
      <c r="A50" s="209"/>
      <c r="B50" s="90"/>
      <c r="C50" s="113" t="s">
        <v>265</v>
      </c>
      <c r="D50" s="204" t="s">
        <v>327</v>
      </c>
    </row>
    <row r="51" spans="1:4" ht="12.75">
      <c r="A51" s="568">
        <v>173</v>
      </c>
      <c r="B51" s="7" t="s">
        <v>262</v>
      </c>
      <c r="C51" s="567">
        <f>C32</f>
        <v>0</v>
      </c>
      <c r="D51" s="140"/>
    </row>
    <row r="52" spans="1:4" ht="12.75">
      <c r="A52" s="525"/>
      <c r="B52" s="6" t="s">
        <v>397</v>
      </c>
      <c r="C52" s="539"/>
      <c r="D52" s="141"/>
    </row>
    <row r="53" spans="1:4" ht="13.5" customHeight="1">
      <c r="A53" s="211">
        <v>174</v>
      </c>
      <c r="B53" s="6" t="s">
        <v>263</v>
      </c>
      <c r="C53" s="13" t="s">
        <v>79</v>
      </c>
      <c r="D53" s="141"/>
    </row>
    <row r="54" spans="1:4" ht="13.5" customHeight="1" thickBot="1">
      <c r="A54" s="93">
        <v>175</v>
      </c>
      <c r="B54" s="94" t="s">
        <v>264</v>
      </c>
      <c r="C54" s="205">
        <f>C51</f>
        <v>0</v>
      </c>
      <c r="D54" s="139"/>
    </row>
    <row r="55" spans="1:4" ht="12.75">
      <c r="A55" s="571">
        <v>7</v>
      </c>
      <c r="B55" s="461"/>
      <c r="C55" s="461"/>
      <c r="D55" s="461"/>
    </row>
  </sheetData>
  <sheetProtection password="EF65" sheet="1" objects="1" scenarios="1"/>
  <mergeCells count="30">
    <mergeCell ref="A55:D55"/>
    <mergeCell ref="A38:A39"/>
    <mergeCell ref="A40:A42"/>
    <mergeCell ref="A29:A30"/>
    <mergeCell ref="C43:C44"/>
    <mergeCell ref="C40:C42"/>
    <mergeCell ref="C51:C52"/>
    <mergeCell ref="A51:A52"/>
    <mergeCell ref="A43:A44"/>
    <mergeCell ref="A48:D48"/>
    <mergeCell ref="A3:A5"/>
    <mergeCell ref="A13:D13"/>
    <mergeCell ref="A22:D22"/>
    <mergeCell ref="A33:D33"/>
    <mergeCell ref="A27:A28"/>
    <mergeCell ref="A25:A26"/>
    <mergeCell ref="C49:D49"/>
    <mergeCell ref="C3:C5"/>
    <mergeCell ref="C6:C7"/>
    <mergeCell ref="C8:C9"/>
    <mergeCell ref="C11:C12"/>
    <mergeCell ref="C20:C21"/>
    <mergeCell ref="C27:C28"/>
    <mergeCell ref="C25:C26"/>
    <mergeCell ref="C29:C30"/>
    <mergeCell ref="C38:C39"/>
    <mergeCell ref="C1:D1"/>
    <mergeCell ref="C14:D14"/>
    <mergeCell ref="C23:D23"/>
    <mergeCell ref="C34:D34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showOutlineSymbols="0" workbookViewId="0" topLeftCell="A1">
      <selection activeCell="D11" sqref="D11:E12"/>
    </sheetView>
  </sheetViews>
  <sheetFormatPr defaultColWidth="9.140625" defaultRowHeight="12.75"/>
  <cols>
    <col min="1" max="1" width="6.421875" style="15" customWidth="1"/>
    <col min="2" max="2" width="26.8515625" style="15" customWidth="1"/>
    <col min="3" max="3" width="22.57421875" style="15" customWidth="1"/>
    <col min="4" max="7" width="10.28125" style="15" customWidth="1"/>
    <col min="8" max="16384" width="9.140625" style="16" customWidth="1"/>
  </cols>
  <sheetData>
    <row r="1" spans="1:7" ht="13.5" thickBot="1">
      <c r="A1" s="549" t="s">
        <v>292</v>
      </c>
      <c r="B1" s="550"/>
      <c r="C1" s="550"/>
      <c r="D1" s="550"/>
      <c r="E1" s="550"/>
      <c r="F1" s="550"/>
      <c r="G1" s="550"/>
    </row>
    <row r="2" spans="1:7" ht="12.75">
      <c r="A2" s="69"/>
      <c r="B2" s="47"/>
      <c r="C2" s="47"/>
      <c r="D2" s="492" t="s">
        <v>343</v>
      </c>
      <c r="E2" s="504"/>
      <c r="F2" s="504"/>
      <c r="G2" s="505"/>
    </row>
    <row r="3" spans="1:7" ht="12.75">
      <c r="A3" s="74"/>
      <c r="B3" s="105"/>
      <c r="C3" s="105"/>
      <c r="D3" s="433" t="s">
        <v>124</v>
      </c>
      <c r="E3" s="495"/>
      <c r="F3" s="433" t="s">
        <v>327</v>
      </c>
      <c r="G3" s="499"/>
    </row>
    <row r="4" spans="1:7" ht="15" customHeight="1">
      <c r="A4" s="119">
        <v>176</v>
      </c>
      <c r="B4" s="40" t="s">
        <v>276</v>
      </c>
      <c r="C4" s="40"/>
      <c r="D4" s="572">
        <v>0</v>
      </c>
      <c r="E4" s="573"/>
      <c r="F4" s="40"/>
      <c r="G4" s="170"/>
    </row>
    <row r="5" spans="1:7" ht="15" customHeight="1">
      <c r="A5" s="119" t="s">
        <v>266</v>
      </c>
      <c r="B5" s="40" t="s">
        <v>277</v>
      </c>
      <c r="C5" s="40"/>
      <c r="D5" s="572">
        <v>0</v>
      </c>
      <c r="E5" s="573"/>
      <c r="F5" s="40"/>
      <c r="G5" s="170"/>
    </row>
    <row r="6" spans="1:7" ht="15" customHeight="1">
      <c r="A6" s="119" t="s">
        <v>267</v>
      </c>
      <c r="B6" s="40" t="s">
        <v>278</v>
      </c>
      <c r="C6" s="40"/>
      <c r="D6" s="572">
        <v>0</v>
      </c>
      <c r="E6" s="573"/>
      <c r="F6" s="40"/>
      <c r="G6" s="170"/>
    </row>
    <row r="7" spans="1:7" ht="15" customHeight="1" thickBot="1">
      <c r="A7" s="182">
        <v>178</v>
      </c>
      <c r="B7" s="133" t="s">
        <v>279</v>
      </c>
      <c r="C7" s="133"/>
      <c r="D7" s="580">
        <v>0</v>
      </c>
      <c r="E7" s="581"/>
      <c r="F7" s="133"/>
      <c r="G7" s="212"/>
    </row>
    <row r="8" spans="1:7" ht="13.5" thickBot="1">
      <c r="A8" s="545" t="s">
        <v>293</v>
      </c>
      <c r="B8" s="546"/>
      <c r="C8" s="546"/>
      <c r="D8" s="546"/>
      <c r="E8" s="546"/>
      <c r="F8" s="546"/>
      <c r="G8" s="546"/>
    </row>
    <row r="9" spans="1:7" ht="12.75">
      <c r="A9" s="69"/>
      <c r="B9" s="47"/>
      <c r="C9" s="47"/>
      <c r="D9" s="492" t="s">
        <v>343</v>
      </c>
      <c r="E9" s="504"/>
      <c r="F9" s="504"/>
      <c r="G9" s="505"/>
    </row>
    <row r="10" spans="1:7" ht="12.75">
      <c r="A10" s="74"/>
      <c r="B10" s="105"/>
      <c r="C10" s="105"/>
      <c r="D10" s="433" t="s">
        <v>124</v>
      </c>
      <c r="E10" s="495"/>
      <c r="F10" s="433" t="s">
        <v>327</v>
      </c>
      <c r="G10" s="499"/>
    </row>
    <row r="11" spans="1:7" ht="12.75">
      <c r="A11" s="523">
        <v>179</v>
      </c>
      <c r="B11" s="149" t="s">
        <v>398</v>
      </c>
      <c r="C11" s="23"/>
      <c r="D11" s="576">
        <v>0</v>
      </c>
      <c r="E11" s="577"/>
      <c r="F11" s="23"/>
      <c r="G11" s="100"/>
    </row>
    <row r="12" spans="1:7" ht="12.75">
      <c r="A12" s="525"/>
      <c r="B12" s="102" t="s">
        <v>399</v>
      </c>
      <c r="C12" s="31"/>
      <c r="D12" s="578"/>
      <c r="E12" s="579"/>
      <c r="F12" s="31"/>
      <c r="G12" s="104"/>
    </row>
    <row r="13" spans="1:7" ht="15" customHeight="1">
      <c r="A13" s="171">
        <v>180</v>
      </c>
      <c r="B13" s="105" t="s">
        <v>280</v>
      </c>
      <c r="C13" s="75"/>
      <c r="D13" s="574">
        <v>0</v>
      </c>
      <c r="E13" s="575"/>
      <c r="F13" s="75"/>
      <c r="G13" s="107"/>
    </row>
    <row r="14" spans="1:7" ht="15" customHeight="1">
      <c r="A14" s="119" t="s">
        <v>268</v>
      </c>
      <c r="B14" s="40" t="s">
        <v>281</v>
      </c>
      <c r="C14" s="19"/>
      <c r="D14" s="572">
        <f>IF('DP7'!C54-D11-D13&gt;0,'DP7'!C54-D11-D13,0)</f>
        <v>0</v>
      </c>
      <c r="E14" s="573"/>
      <c r="F14" s="19"/>
      <c r="G14" s="129"/>
    </row>
    <row r="15" spans="1:7" ht="15" customHeight="1" thickBot="1">
      <c r="A15" s="122" t="s">
        <v>269</v>
      </c>
      <c r="B15" s="78" t="s">
        <v>282</v>
      </c>
      <c r="C15" s="54"/>
      <c r="D15" s="580">
        <f>IF('DP7'!C54+-D11-D13&lt;0,-('DP7'!C54+-D11-D13),0)</f>
        <v>0</v>
      </c>
      <c r="E15" s="581"/>
      <c r="F15" s="54"/>
      <c r="G15" s="55"/>
    </row>
    <row r="16" ht="9" customHeight="1">
      <c r="A16" s="27" t="s">
        <v>356</v>
      </c>
    </row>
    <row r="17" ht="9" customHeight="1">
      <c r="A17" s="27" t="s">
        <v>360</v>
      </c>
    </row>
    <row r="18" ht="9" customHeight="1">
      <c r="A18" s="27" t="s">
        <v>359</v>
      </c>
    </row>
    <row r="19" ht="9" customHeight="1">
      <c r="A19" s="27" t="s">
        <v>361</v>
      </c>
    </row>
    <row r="20" ht="9" customHeight="1">
      <c r="A20" s="27" t="s">
        <v>362</v>
      </c>
    </row>
    <row r="21" ht="9" customHeight="1" thickBot="1">
      <c r="A21" s="27" t="s">
        <v>270</v>
      </c>
    </row>
    <row r="22" spans="3:6" ht="13.5" thickBot="1">
      <c r="C22" s="150" t="s">
        <v>294</v>
      </c>
      <c r="D22" s="374">
        <v>0</v>
      </c>
      <c r="E22" s="17" t="s">
        <v>300</v>
      </c>
      <c r="F22" s="374">
        <v>0</v>
      </c>
    </row>
    <row r="24" spans="1:7" ht="13.5" thickBot="1">
      <c r="A24" s="549" t="s">
        <v>295</v>
      </c>
      <c r="B24" s="550"/>
      <c r="C24" s="550"/>
      <c r="D24" s="550"/>
      <c r="E24" s="550"/>
      <c r="F24" s="550"/>
      <c r="G24" s="550"/>
    </row>
    <row r="25" spans="1:7" ht="12.75">
      <c r="A25" s="69"/>
      <c r="B25" s="47"/>
      <c r="C25" s="47"/>
      <c r="D25" s="492" t="s">
        <v>343</v>
      </c>
      <c r="E25" s="504"/>
      <c r="F25" s="504"/>
      <c r="G25" s="505"/>
    </row>
    <row r="26" spans="1:7" ht="12.75">
      <c r="A26" s="74"/>
      <c r="B26" s="105"/>
      <c r="C26" s="105"/>
      <c r="D26" s="433" t="s">
        <v>124</v>
      </c>
      <c r="E26" s="495"/>
      <c r="F26" s="433" t="s">
        <v>327</v>
      </c>
      <c r="G26" s="499"/>
    </row>
    <row r="27" spans="1:7" ht="15" customHeight="1">
      <c r="A27" s="119">
        <v>182</v>
      </c>
      <c r="B27" s="40" t="s">
        <v>283</v>
      </c>
      <c r="C27" s="40"/>
      <c r="D27" s="574">
        <v>0</v>
      </c>
      <c r="E27" s="575"/>
      <c r="F27" s="40"/>
      <c r="G27" s="170"/>
    </row>
    <row r="28" spans="1:7" ht="15" customHeight="1">
      <c r="A28" s="119">
        <v>183</v>
      </c>
      <c r="B28" s="40" t="s">
        <v>284</v>
      </c>
      <c r="C28" s="40"/>
      <c r="D28" s="574">
        <v>0</v>
      </c>
      <c r="E28" s="575"/>
      <c r="F28" s="40"/>
      <c r="G28" s="170"/>
    </row>
    <row r="29" spans="1:7" ht="12.75">
      <c r="A29" s="523">
        <v>184</v>
      </c>
      <c r="B29" s="105" t="s">
        <v>285</v>
      </c>
      <c r="C29" s="105"/>
      <c r="D29" s="576">
        <v>0</v>
      </c>
      <c r="E29" s="577"/>
      <c r="F29" s="75"/>
      <c r="G29" s="107"/>
    </row>
    <row r="30" spans="1:7" ht="12.75">
      <c r="A30" s="524"/>
      <c r="B30" s="105" t="s">
        <v>286</v>
      </c>
      <c r="C30" s="105"/>
      <c r="D30" s="578"/>
      <c r="E30" s="579"/>
      <c r="F30" s="75"/>
      <c r="G30" s="107"/>
    </row>
    <row r="31" spans="1:7" ht="12.75">
      <c r="A31" s="523">
        <v>185</v>
      </c>
      <c r="B31" s="149" t="s">
        <v>351</v>
      </c>
      <c r="C31" s="149"/>
      <c r="D31" s="576">
        <v>0</v>
      </c>
      <c r="E31" s="577"/>
      <c r="F31" s="23"/>
      <c r="G31" s="100"/>
    </row>
    <row r="32" spans="1:7" ht="12.75">
      <c r="A32" s="524"/>
      <c r="B32" s="102" t="s">
        <v>287</v>
      </c>
      <c r="C32" s="102"/>
      <c r="D32" s="578"/>
      <c r="E32" s="579"/>
      <c r="F32" s="31"/>
      <c r="G32" s="104"/>
    </row>
    <row r="33" spans="1:7" ht="12.75">
      <c r="A33" s="523">
        <v>186</v>
      </c>
      <c r="B33" s="105" t="s">
        <v>288</v>
      </c>
      <c r="C33" s="105"/>
      <c r="D33" s="576">
        <v>0</v>
      </c>
      <c r="E33" s="577"/>
      <c r="F33" s="75"/>
      <c r="G33" s="107"/>
    </row>
    <row r="34" spans="1:7" ht="12.75">
      <c r="A34" s="524"/>
      <c r="B34" s="105" t="s">
        <v>289</v>
      </c>
      <c r="C34" s="105"/>
      <c r="D34" s="578"/>
      <c r="E34" s="579"/>
      <c r="F34" s="75"/>
      <c r="G34" s="107"/>
    </row>
    <row r="35" spans="1:7" ht="12.75">
      <c r="A35" s="523">
        <v>187</v>
      </c>
      <c r="B35" s="149" t="s">
        <v>290</v>
      </c>
      <c r="C35" s="149"/>
      <c r="D35" s="576">
        <v>0</v>
      </c>
      <c r="E35" s="577"/>
      <c r="F35" s="23"/>
      <c r="G35" s="100"/>
    </row>
    <row r="36" spans="1:7" ht="13.5" thickBot="1">
      <c r="A36" s="559"/>
      <c r="B36" s="78" t="s">
        <v>291</v>
      </c>
      <c r="C36" s="78"/>
      <c r="D36" s="582"/>
      <c r="E36" s="583"/>
      <c r="F36" s="54"/>
      <c r="G36" s="55"/>
    </row>
    <row r="37" ht="13.5" thickBot="1"/>
    <row r="38" spans="1:7" ht="12.75">
      <c r="A38" s="218" t="s">
        <v>271</v>
      </c>
      <c r="B38" s="219"/>
      <c r="C38" s="219"/>
      <c r="D38" s="219"/>
      <c r="E38" s="219"/>
      <c r="F38" s="219"/>
      <c r="G38" s="219"/>
    </row>
    <row r="39" spans="1:6" ht="13.5" thickBot="1">
      <c r="A39" s="216" t="s">
        <v>272</v>
      </c>
      <c r="B39" s="217"/>
      <c r="C39" s="217"/>
      <c r="D39" s="217"/>
      <c r="E39" s="217"/>
      <c r="F39" s="217"/>
    </row>
    <row r="40" spans="1:7" ht="12.75">
      <c r="A40" s="14"/>
      <c r="E40" s="125"/>
      <c r="F40" s="70"/>
      <c r="G40" s="48"/>
    </row>
    <row r="41" spans="5:7" ht="13.5" thickBot="1">
      <c r="E41" s="127"/>
      <c r="F41" s="75"/>
      <c r="G41" s="107"/>
    </row>
    <row r="42" spans="1:7" ht="15" customHeight="1" thickBot="1">
      <c r="A42" s="375" t="s">
        <v>273</v>
      </c>
      <c r="B42" s="351"/>
      <c r="C42" s="353" t="s">
        <v>352</v>
      </c>
      <c r="E42" s="589" t="s">
        <v>400</v>
      </c>
      <c r="F42" s="550"/>
      <c r="G42" s="590"/>
    </row>
    <row r="44" spans="1:7" ht="13.5" thickBot="1">
      <c r="A44" s="549" t="s">
        <v>401</v>
      </c>
      <c r="B44" s="550"/>
      <c r="C44" s="550"/>
      <c r="D44" s="550"/>
      <c r="E44" s="550"/>
      <c r="F44" s="550"/>
      <c r="G44" s="550"/>
    </row>
    <row r="45" spans="1:7" ht="15" customHeight="1">
      <c r="A45" s="64" t="s">
        <v>357</v>
      </c>
      <c r="B45" s="57"/>
      <c r="C45" s="213" t="s">
        <v>296</v>
      </c>
      <c r="D45" s="57" t="s">
        <v>297</v>
      </c>
      <c r="E45" s="214"/>
      <c r="F45" s="45" t="s">
        <v>127</v>
      </c>
      <c r="G45" s="58"/>
    </row>
    <row r="46" spans="1:7" ht="15" customHeight="1">
      <c r="A46" s="73" t="s">
        <v>274</v>
      </c>
      <c r="B46" s="40"/>
      <c r="C46" s="116"/>
      <c r="D46" s="40" t="s">
        <v>298</v>
      </c>
      <c r="E46" s="40"/>
      <c r="F46" s="128" t="s">
        <v>301</v>
      </c>
      <c r="G46" s="170"/>
    </row>
    <row r="47" spans="1:7" ht="15" customHeight="1">
      <c r="A47" s="73" t="s">
        <v>275</v>
      </c>
      <c r="B47" s="190"/>
      <c r="C47" s="166" t="s">
        <v>358</v>
      </c>
      <c r="D47" s="40" t="s">
        <v>402</v>
      </c>
      <c r="E47" s="128" t="s">
        <v>403</v>
      </c>
      <c r="F47" s="40"/>
      <c r="G47" s="170"/>
    </row>
    <row r="48" spans="1:7" ht="15" customHeight="1" thickBot="1">
      <c r="A48" s="49" t="s">
        <v>273</v>
      </c>
      <c r="B48" s="133"/>
      <c r="C48" s="215" t="s">
        <v>352</v>
      </c>
      <c r="D48" s="133" t="s">
        <v>299</v>
      </c>
      <c r="E48" s="133"/>
      <c r="F48" s="133"/>
      <c r="G48" s="60"/>
    </row>
    <row r="49" spans="1:7" ht="12.75">
      <c r="A49" s="460" t="s">
        <v>404</v>
      </c>
      <c r="B49" s="461"/>
      <c r="C49" s="461"/>
      <c r="D49" s="461"/>
      <c r="E49" s="461"/>
      <c r="F49" s="461"/>
      <c r="G49" s="461"/>
    </row>
    <row r="50" spans="1:7" s="227" customFormat="1" ht="15" customHeight="1">
      <c r="A50" s="226" t="s">
        <v>405</v>
      </c>
      <c r="B50" s="226"/>
      <c r="C50" s="226"/>
      <c r="D50" s="226"/>
      <c r="E50" s="226"/>
      <c r="F50" s="17"/>
      <c r="G50" s="17"/>
    </row>
    <row r="51" spans="1:7" s="227" customFormat="1" ht="15" customHeight="1">
      <c r="A51" s="226" t="s">
        <v>353</v>
      </c>
      <c r="B51" s="226"/>
      <c r="C51" s="226"/>
      <c r="D51" s="166"/>
      <c r="E51" s="223" t="s">
        <v>354</v>
      </c>
      <c r="F51" s="128"/>
      <c r="G51" s="116"/>
    </row>
    <row r="52" spans="1:4" ht="9.75" customHeight="1">
      <c r="A52" s="17"/>
      <c r="D52" s="17"/>
    </row>
    <row r="53" spans="1:7" ht="15" customHeight="1">
      <c r="A53" s="17"/>
      <c r="D53" s="150"/>
      <c r="E53" s="220" t="s">
        <v>355</v>
      </c>
      <c r="F53" s="18"/>
      <c r="G53" s="20"/>
    </row>
    <row r="54" spans="1:6" ht="9.75" customHeight="1">
      <c r="A54" s="105"/>
      <c r="B54" s="75"/>
      <c r="C54" s="75"/>
      <c r="D54" s="221"/>
      <c r="E54" s="222"/>
      <c r="F54" s="75"/>
    </row>
    <row r="55" spans="1:7" ht="12.75">
      <c r="A55" s="584" t="str">
        <f>+'DP1'!J50</f>
        <v>Formulář zpracovala ASPEKT HM s.r.o., daňová a účetní kancelář, Přemyslova 20, Kralupy, tel. 0205 /721 436</v>
      </c>
      <c r="B55" s="585"/>
      <c r="C55" s="585"/>
      <c r="D55" s="585"/>
      <c r="E55" s="585"/>
      <c r="F55" s="585"/>
      <c r="G55" s="586"/>
    </row>
    <row r="56" spans="1:7" ht="12.75">
      <c r="A56" s="587">
        <v>8</v>
      </c>
      <c r="B56" s="587"/>
      <c r="C56" s="587"/>
      <c r="D56" s="587"/>
      <c r="E56" s="587"/>
      <c r="F56" s="587"/>
      <c r="G56" s="588"/>
    </row>
  </sheetData>
  <sheetProtection password="EF65" sheet="1" objects="1" scenarios="1"/>
  <mergeCells count="36">
    <mergeCell ref="A1:G1"/>
    <mergeCell ref="A44:G44"/>
    <mergeCell ref="A55:G55"/>
    <mergeCell ref="A56:G56"/>
    <mergeCell ref="A49:G49"/>
    <mergeCell ref="A11:A12"/>
    <mergeCell ref="E42:G42"/>
    <mergeCell ref="A24:G24"/>
    <mergeCell ref="A8:G8"/>
    <mergeCell ref="A29:A30"/>
    <mergeCell ref="A31:A32"/>
    <mergeCell ref="A33:A34"/>
    <mergeCell ref="A35:A36"/>
    <mergeCell ref="D29:E30"/>
    <mergeCell ref="D31:E32"/>
    <mergeCell ref="D35:E36"/>
    <mergeCell ref="D33:E34"/>
    <mergeCell ref="D28:E28"/>
    <mergeCell ref="D13:E13"/>
    <mergeCell ref="D11:E12"/>
    <mergeCell ref="D7:E7"/>
    <mergeCell ref="D14:E14"/>
    <mergeCell ref="D15:E15"/>
    <mergeCell ref="D27:E27"/>
    <mergeCell ref="D10:E10"/>
    <mergeCell ref="F10:G10"/>
    <mergeCell ref="D25:G25"/>
    <mergeCell ref="D26:E26"/>
    <mergeCell ref="F26:G26"/>
    <mergeCell ref="D2:G2"/>
    <mergeCell ref="D3:E3"/>
    <mergeCell ref="F3:G3"/>
    <mergeCell ref="D9:G9"/>
    <mergeCell ref="D4:E4"/>
    <mergeCell ref="D5:E5"/>
    <mergeCell ref="D6:E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20" sqref="F20"/>
    </sheetView>
  </sheetViews>
  <sheetFormatPr defaultColWidth="9.140625" defaultRowHeight="12.75"/>
  <cols>
    <col min="1" max="1" width="16.7109375" style="16" customWidth="1"/>
    <col min="2" max="2" width="11.7109375" style="16" customWidth="1"/>
    <col min="3" max="3" width="9.421875" style="16" customWidth="1"/>
    <col min="4" max="4" width="23.7109375" style="16" customWidth="1"/>
    <col min="5" max="6" width="10.7109375" style="16" customWidth="1"/>
    <col min="7" max="7" width="9.7109375" style="16" customWidth="1"/>
    <col min="8" max="16384" width="9.140625" style="16" customWidth="1"/>
  </cols>
  <sheetData>
    <row r="1" spans="1:7" ht="12.75">
      <c r="A1" s="15"/>
      <c r="B1" s="15"/>
      <c r="C1" s="15"/>
      <c r="D1" s="15" t="s">
        <v>406</v>
      </c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0.25">
      <c r="A6" s="592" t="s">
        <v>407</v>
      </c>
      <c r="B6" s="440"/>
      <c r="C6" s="440"/>
      <c r="D6" s="440"/>
      <c r="E6" s="440"/>
      <c r="F6" s="440"/>
      <c r="G6" s="440"/>
    </row>
    <row r="7" spans="1:7" ht="20.25">
      <c r="A7" s="15"/>
      <c r="B7" s="15"/>
      <c r="C7" s="38"/>
      <c r="D7" s="15"/>
      <c r="E7" s="15"/>
      <c r="F7" s="15"/>
      <c r="G7" s="15"/>
    </row>
    <row r="8" spans="1:7" ht="12.75">
      <c r="A8" s="437" t="s">
        <v>422</v>
      </c>
      <c r="B8" s="440"/>
      <c r="C8" s="440"/>
      <c r="D8" s="440"/>
      <c r="E8" s="440"/>
      <c r="F8" s="440"/>
      <c r="G8" s="440"/>
    </row>
    <row r="9" spans="1:7" ht="12.75">
      <c r="A9" s="437" t="s">
        <v>423</v>
      </c>
      <c r="B9" s="440"/>
      <c r="C9" s="440"/>
      <c r="D9" s="440"/>
      <c r="E9" s="440"/>
      <c r="F9" s="440"/>
      <c r="G9" s="440"/>
    </row>
    <row r="10" spans="1:7" ht="12.75">
      <c r="A10" s="593" t="s">
        <v>424</v>
      </c>
      <c r="B10" s="594"/>
      <c r="C10" s="594"/>
      <c r="D10" s="594"/>
      <c r="E10" s="594"/>
      <c r="F10" s="594"/>
      <c r="G10" s="594"/>
    </row>
    <row r="11" spans="1:7" ht="12.75">
      <c r="A11" s="245"/>
      <c r="B11" s="246"/>
      <c r="C11" s="246"/>
      <c r="D11" s="246"/>
      <c r="E11" s="246"/>
      <c r="F11" s="246"/>
      <c r="G11" s="246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8" customHeight="1">
      <c r="A13" s="17" t="s">
        <v>408</v>
      </c>
      <c r="B13" s="15"/>
      <c r="C13" s="15"/>
      <c r="D13" s="15"/>
      <c r="E13" s="15"/>
      <c r="F13" s="15"/>
      <c r="G13" s="15"/>
    </row>
    <row r="14" spans="1:7" ht="18" customHeight="1">
      <c r="A14" s="17"/>
      <c r="B14" s="15"/>
      <c r="C14" s="15"/>
      <c r="D14" s="15"/>
      <c r="E14" s="15"/>
      <c r="F14" s="15"/>
      <c r="G14" s="15"/>
    </row>
    <row r="15" spans="1:7" ht="18" customHeight="1">
      <c r="A15" s="17"/>
      <c r="B15" s="15"/>
      <c r="C15" s="15"/>
      <c r="D15" s="15"/>
      <c r="E15" s="15"/>
      <c r="F15" s="15"/>
      <c r="G15" s="15"/>
    </row>
    <row r="16" spans="1:7" ht="18" customHeight="1">
      <c r="A16" s="15"/>
      <c r="B16" s="15"/>
      <c r="C16" s="15"/>
      <c r="D16" s="15"/>
      <c r="E16" s="15"/>
      <c r="F16" s="15"/>
      <c r="G16" s="15"/>
    </row>
    <row r="17" spans="1:7" ht="18" customHeight="1">
      <c r="A17" s="15"/>
      <c r="B17" s="15"/>
      <c r="C17" s="15"/>
      <c r="D17" s="15"/>
      <c r="E17" s="15"/>
      <c r="F17" s="15"/>
      <c r="G17" s="15"/>
    </row>
    <row r="18" spans="1:7" ht="18" customHeight="1">
      <c r="A18" s="230" t="s">
        <v>409</v>
      </c>
      <c r="B18" s="15"/>
      <c r="C18" s="15"/>
      <c r="D18" s="15"/>
      <c r="E18" s="15"/>
      <c r="F18" s="15"/>
      <c r="G18" s="15"/>
    </row>
    <row r="19" spans="1:7" ht="18" customHeight="1">
      <c r="A19" s="229"/>
      <c r="B19" s="15"/>
      <c r="C19" s="15"/>
      <c r="D19" s="15"/>
      <c r="E19" s="15"/>
      <c r="F19" s="15"/>
      <c r="G19" s="15"/>
    </row>
    <row r="20" spans="1:7" ht="18" customHeight="1">
      <c r="A20" s="15" t="s">
        <v>410</v>
      </c>
      <c r="B20" s="427">
        <f>+'DP1'!A8</f>
        <v>0</v>
      </c>
      <c r="C20" s="33"/>
      <c r="D20" s="15" t="s">
        <v>411</v>
      </c>
      <c r="E20" s="15"/>
      <c r="F20" s="376"/>
      <c r="G20" s="15"/>
    </row>
    <row r="21" spans="1:7" ht="18" customHeight="1">
      <c r="A21" s="15"/>
      <c r="B21" s="15"/>
      <c r="C21" s="33"/>
      <c r="D21" s="15"/>
      <c r="E21" s="15"/>
      <c r="F21" s="15"/>
      <c r="G21" s="15"/>
    </row>
    <row r="22" spans="1:7" ht="18" customHeight="1">
      <c r="A22" s="15" t="s">
        <v>412</v>
      </c>
      <c r="B22" s="435" t="str">
        <f>+CONCATENATE('DP1'!D31," ",'DP1'!B31," ",'DP1'!B30)</f>
        <v>  </v>
      </c>
      <c r="C22" s="435"/>
      <c r="D22" s="435"/>
      <c r="E22" s="411"/>
      <c r="F22" s="15"/>
      <c r="G22" s="15"/>
    </row>
    <row r="23" spans="1:7" ht="18" customHeight="1">
      <c r="A23" s="15" t="s">
        <v>413</v>
      </c>
      <c r="B23" s="435" t="str">
        <f>+CONCATENATE('DP1'!E34," ",'DP1'!J34,", ",'DP1'!B34)</f>
        <v> , 0</v>
      </c>
      <c r="C23" s="436"/>
      <c r="D23" s="435"/>
      <c r="E23" s="411"/>
      <c r="F23" s="15" t="s">
        <v>414</v>
      </c>
      <c r="G23" s="200">
        <f>+'DP1'!E35</f>
        <v>0</v>
      </c>
    </row>
    <row r="24" spans="1:7" ht="18" customHeight="1">
      <c r="A24" s="15" t="s">
        <v>596</v>
      </c>
      <c r="B24" s="33"/>
      <c r="C24" s="37"/>
      <c r="D24" s="33"/>
      <c r="E24" s="15"/>
      <c r="F24" s="15"/>
      <c r="G24" s="200"/>
    </row>
    <row r="25" spans="1:7" ht="18" customHeight="1">
      <c r="A25" s="15" t="s">
        <v>415</v>
      </c>
      <c r="B25" s="15"/>
      <c r="C25" s="15"/>
      <c r="D25" s="15"/>
      <c r="E25" s="401">
        <f>+'DP2'!C49</f>
        <v>0</v>
      </c>
      <c r="F25" s="15"/>
      <c r="G25" s="15"/>
    </row>
    <row r="26" spans="1:7" ht="12.75" customHeight="1">
      <c r="A26" s="400" t="s">
        <v>597</v>
      </c>
      <c r="B26" s="15"/>
      <c r="C26" s="15"/>
      <c r="D26" s="15"/>
      <c r="E26" s="231"/>
      <c r="F26" s="15"/>
      <c r="G26" s="15"/>
    </row>
    <row r="27" spans="1:7" ht="18" customHeight="1">
      <c r="A27" s="15" t="s">
        <v>416</v>
      </c>
      <c r="B27" s="15"/>
      <c r="C27" s="15"/>
      <c r="D27" s="15"/>
      <c r="E27" s="35" t="s">
        <v>425</v>
      </c>
      <c r="F27" s="15"/>
      <c r="G27" s="15"/>
    </row>
    <row r="28" spans="1:7" ht="18" customHeight="1">
      <c r="A28" s="15" t="s">
        <v>417</v>
      </c>
      <c r="B28" s="15"/>
      <c r="C28" s="15"/>
      <c r="D28" s="15"/>
      <c r="E28" s="15"/>
      <c r="F28" s="15"/>
      <c r="G28" s="15"/>
    </row>
    <row r="29" spans="1:7" ht="18" customHeight="1">
      <c r="A29" s="75" t="s">
        <v>418</v>
      </c>
      <c r="B29" s="15"/>
      <c r="C29" s="15"/>
      <c r="D29" s="15"/>
      <c r="E29" s="15"/>
      <c r="F29" s="15"/>
      <c r="G29" s="15"/>
    </row>
    <row r="30" spans="1:7" ht="18" customHeight="1">
      <c r="A30" s="31"/>
      <c r="B30" s="31"/>
      <c r="C30" s="31"/>
      <c r="D30" s="31"/>
      <c r="E30" s="31"/>
      <c r="F30" s="31"/>
      <c r="G30" s="31"/>
    </row>
    <row r="31" spans="1:7" ht="18" customHeight="1">
      <c r="A31" s="15"/>
      <c r="B31" s="15"/>
      <c r="C31" s="15"/>
      <c r="D31" s="15"/>
      <c r="E31" s="15"/>
      <c r="F31" s="15"/>
      <c r="G31" s="15"/>
    </row>
    <row r="32" spans="1:7" ht="18" customHeight="1">
      <c r="A32" s="230" t="s">
        <v>419</v>
      </c>
      <c r="B32" s="15"/>
      <c r="C32" s="15"/>
      <c r="D32" s="15"/>
      <c r="E32" s="15"/>
      <c r="F32" s="15"/>
      <c r="G32" s="15"/>
    </row>
    <row r="33" spans="1:7" ht="18" customHeight="1">
      <c r="A33" s="230"/>
      <c r="B33" s="15"/>
      <c r="C33" s="15"/>
      <c r="D33" s="15"/>
      <c r="E33" s="15"/>
      <c r="F33" s="15"/>
      <c r="G33" s="15"/>
    </row>
    <row r="34" spans="1:7" ht="18" customHeight="1">
      <c r="A34" s="15" t="s">
        <v>410</v>
      </c>
      <c r="B34" s="416" t="s">
        <v>420</v>
      </c>
      <c r="C34" s="417"/>
      <c r="D34" s="15" t="s">
        <v>411</v>
      </c>
      <c r="E34" s="15"/>
      <c r="F34" s="416" t="s">
        <v>420</v>
      </c>
      <c r="G34" s="417"/>
    </row>
    <row r="35" spans="1:7" ht="18" customHeight="1">
      <c r="A35" s="15"/>
      <c r="B35" s="15"/>
      <c r="C35" s="15"/>
      <c r="D35" s="15"/>
      <c r="E35" s="15"/>
      <c r="F35" s="15"/>
      <c r="G35" s="15"/>
    </row>
    <row r="36" spans="1:7" ht="18" customHeight="1">
      <c r="A36" s="15" t="s">
        <v>412</v>
      </c>
      <c r="B36" s="15"/>
      <c r="C36" s="417"/>
      <c r="D36" s="411"/>
      <c r="E36" s="417"/>
      <c r="F36" s="15"/>
      <c r="G36" s="39"/>
    </row>
    <row r="37" spans="1:7" ht="18" customHeight="1">
      <c r="A37" s="15" t="s">
        <v>413</v>
      </c>
      <c r="B37" s="411"/>
      <c r="C37" s="411"/>
      <c r="D37" s="411"/>
      <c r="E37" s="411"/>
      <c r="F37" s="15" t="s">
        <v>414</v>
      </c>
      <c r="G37" s="411"/>
    </row>
    <row r="40" ht="12.75">
      <c r="A40" s="228"/>
    </row>
    <row r="43" spans="1:7" ht="12.75">
      <c r="A43" s="31"/>
      <c r="B43" s="31"/>
      <c r="C43" s="31"/>
      <c r="D43" s="31"/>
      <c r="E43" s="31"/>
      <c r="F43" s="31"/>
      <c r="G43" s="31"/>
    </row>
    <row r="44" spans="1:7" ht="12.75">
      <c r="A44" s="228" t="s">
        <v>421</v>
      </c>
      <c r="G44" s="84" t="str">
        <f>+'DP8'!A55</f>
        <v>Formulář zpracovala ASPEKT HM s.r.o., daňová a účetní kancelář, Přemyslova 20, Kralupy, tel. 0205 /721 436</v>
      </c>
    </row>
    <row r="45" spans="1:7" ht="12.75">
      <c r="A45" s="591">
        <v>1</v>
      </c>
      <c r="B45" s="591"/>
      <c r="C45" s="591"/>
      <c r="D45" s="591"/>
      <c r="E45" s="591"/>
      <c r="F45" s="591"/>
      <c r="G45" s="591"/>
    </row>
  </sheetData>
  <sheetProtection password="EF65" sheet="1" objects="1" scenarios="1"/>
  <mergeCells count="5">
    <mergeCell ref="A45:G45"/>
    <mergeCell ref="A6:G6"/>
    <mergeCell ref="A8:G8"/>
    <mergeCell ref="A9:G9"/>
    <mergeCell ref="A10:G10"/>
  </mergeCells>
  <printOptions/>
  <pageMargins left="0.41" right="0.39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2000-03-21T10:39:07Z</cp:lastPrinted>
  <dcterms:created xsi:type="dcterms:W3CDTF">2000-01-30T17:10:20Z</dcterms:created>
  <dcterms:modified xsi:type="dcterms:W3CDTF">2000-12-15T15:24:01Z</dcterms:modified>
  <cp:category/>
  <cp:version/>
  <cp:contentType/>
  <cp:contentStatus/>
</cp:coreProperties>
</file>