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00" yWindow="228" windowWidth="11556" windowHeight="6312" tabRatio="698" activeTab="0"/>
  </bookViews>
  <sheets>
    <sheet name="DAP1" sheetId="1" r:id="rId1"/>
    <sheet name="DAP2" sheetId="2" r:id="rId2"/>
    <sheet name="DAP3" sheetId="3" r:id="rId3"/>
    <sheet name="DAP4" sheetId="4" r:id="rId4"/>
    <sheet name="ZAV" sheetId="5" r:id="rId5"/>
    <sheet name="1Př1" sheetId="6" r:id="rId6"/>
    <sheet name="1Př2" sheetId="7" r:id="rId7"/>
    <sheet name="2Př1" sheetId="8" r:id="rId8"/>
    <sheet name="3Př1" sheetId="9" r:id="rId9"/>
    <sheet name="3Př2" sheetId="10" r:id="rId10"/>
    <sheet name="5Př1" sheetId="11" r:id="rId11"/>
    <sheet name="5Př2" sheetId="12" r:id="rId12"/>
    <sheet name="Zálohy1" sheetId="13" r:id="rId13"/>
    <sheet name="Zálohy2" sheetId="14" r:id="rId14"/>
  </sheets>
  <definedNames>
    <definedName name="_xlnm.Print_Area" localSheetId="5">'1Př1'!$A$1:$J$38</definedName>
    <definedName name="_xlnm.Print_Area" localSheetId="6">'1Př2'!$A$1:$G$47</definedName>
    <definedName name="_xlnm.Print_Area" localSheetId="7">'2Př1'!$A$1:$J$35</definedName>
    <definedName name="_xlnm.Print_Area" localSheetId="8">'3Př1'!$A$1:$I$40</definedName>
    <definedName name="_xlnm.Print_Area" localSheetId="9">'3Př2'!$A$1:$G$30</definedName>
    <definedName name="_xlnm.Print_Area" localSheetId="10">'5Př1'!$A$1:$I$27</definedName>
    <definedName name="_xlnm.Print_Area" localSheetId="11">'5Př2'!$A$1:$N$36</definedName>
    <definedName name="_xlnm.Print_Area" localSheetId="0">'DAP1'!$A$1:$L$48</definedName>
    <definedName name="_xlnm.Print_Area" localSheetId="1">'DAP2'!$A$1:$J$44</definedName>
    <definedName name="_xlnm.Print_Area" localSheetId="2">'DAP3'!$A$1:$F$43</definedName>
    <definedName name="_xlnm.Print_Area" localSheetId="3">'DAP4'!$A$1:$K$52</definedName>
    <definedName name="_xlnm.Print_Area" localSheetId="12">'Zálohy1'!$A$1:$D$32</definedName>
    <definedName name="_xlnm.Print_Area" localSheetId="13">'Zálohy2'!$A$1:$D$32</definedName>
    <definedName name="_xlnm.Print_Area" localSheetId="4">'ZAV'!$A$1:$C$48</definedName>
  </definedNames>
  <calcPr fullCalcOnLoad="1"/>
</workbook>
</file>

<file path=xl/comments1.xml><?xml version="1.0" encoding="utf-8"?>
<comments xmlns="http://schemas.openxmlformats.org/spreadsheetml/2006/main">
  <authors>
    <author>Martin Štěpán</author>
  </authors>
  <commentList>
    <comment ref="L20" authorId="0">
      <text>
        <r>
          <rPr>
            <b/>
            <sz val="8"/>
            <rFont val="Tahoma"/>
            <family val="0"/>
          </rPr>
          <t>Martin Štěpán - ASPEKT HM:</t>
        </r>
        <r>
          <rPr>
            <sz val="8"/>
            <rFont val="Tahoma"/>
            <family val="0"/>
          </rPr>
          <t xml:space="preserve">
Zaškrnutí varianty ANO/NE ovlivňuje funkčnost formuláře ve smyslu využití společného zdanění manželů. Věnujte prosím  této položce zvýšenou pozornost.</t>
        </r>
      </text>
    </comment>
  </commentList>
</comments>
</file>

<file path=xl/comments2.xml><?xml version="1.0" encoding="utf-8"?>
<comments xmlns="http://schemas.openxmlformats.org/spreadsheetml/2006/main">
  <authors>
    <author>Martin Stepan</author>
    <author>Martin Štěpán</author>
  </authors>
  <commentList>
    <comment ref="E11" authorId="0">
      <text>
        <r>
          <rPr>
            <b/>
            <sz val="8"/>
            <rFont val="Tahoma"/>
            <family val="0"/>
          </rPr>
          <t xml:space="preserve">ASPEKT HM : Tato položka se přenáší z Přílohy 1, strana 1, kterou je potřeba vyplnit před dalším vyplňováním této stránky.
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>ASPEKT HM : Tato položka se přenáší z listu závěrka (ZAV), který je potřeba vyplnit před dalším vyplňováním této stránky.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0"/>
          </rPr>
          <t>ASPEKT HM : Tato položka se přenáší z přílohy 2, strana 1, kterou je potřeba vyplnit před dalším vyplňováním této stránky.</t>
        </r>
      </text>
    </comment>
    <comment ref="E14" authorId="0">
      <text>
        <r>
          <rPr>
            <b/>
            <sz val="8"/>
            <rFont val="Tahoma"/>
            <family val="0"/>
          </rPr>
          <t>ASPEKT HM : Tato položka se přenáší z přílohy 2, strana 1, kterou je potřeba vyplnit před dalším vyplňováním této stránky.</t>
        </r>
        <r>
          <rPr>
            <sz val="8"/>
            <rFont val="Tahoma"/>
            <family val="0"/>
          </rPr>
          <t xml:space="preserve">
</t>
        </r>
      </text>
    </comment>
    <comment ref="F18" authorId="1">
      <text>
        <r>
          <rPr>
            <b/>
            <sz val="8"/>
            <rFont val="Tahoma"/>
            <family val="0"/>
          </rPr>
          <t>Martin Štěpán:</t>
        </r>
        <r>
          <rPr>
            <sz val="8"/>
            <rFont val="Tahoma"/>
            <family val="0"/>
          </rPr>
          <t xml:space="preserve">
Uplatňujete-li společné zdanění manželů, buňky 43 až 60 nevyplňujte a přejděte na přílohu č. 5.</t>
        </r>
      </text>
    </comment>
    <comment ref="F29" authorId="1">
      <text>
        <r>
          <rPr>
            <b/>
            <sz val="8"/>
            <rFont val="Tahoma"/>
            <family val="0"/>
          </rPr>
          <t>Martin Štěpán:</t>
        </r>
        <r>
          <rPr>
            <sz val="8"/>
            <rFont val="Tahoma"/>
            <family val="0"/>
          </rPr>
          <t xml:space="preserve">
Uplatňujete-li společné zdanění manželů, buňky 43 až 60 nevyplňujte a přejděte na přílohu č. 5.</t>
        </r>
      </text>
    </comment>
  </commentList>
</comments>
</file>

<file path=xl/comments3.xml><?xml version="1.0" encoding="utf-8"?>
<comments xmlns="http://schemas.openxmlformats.org/spreadsheetml/2006/main">
  <authors>
    <author>Martin Stepan</author>
    <author>Martin Štěpán</author>
  </authors>
  <commentList>
    <comment ref="C6" authorId="0">
      <text>
        <r>
          <rPr>
            <b/>
            <sz val="8"/>
            <rFont val="Tahoma"/>
            <family val="0"/>
          </rPr>
          <t xml:space="preserve">ASPEKT HM : Pokud máte příjmy ze zahraničí, nebo příjmy plynoucí za více zdaňovacích období, je potřeba před dalším vyplňováním této stránky vyplnit přílohu č. 3.
</t>
        </r>
        <r>
          <rPr>
            <sz val="8"/>
            <rFont val="Tahoma"/>
            <family val="0"/>
          </rPr>
          <t xml:space="preserve">
 </t>
        </r>
      </text>
    </comment>
    <comment ref="C7" authorId="0">
      <text>
        <r>
          <rPr>
            <b/>
            <sz val="8"/>
            <rFont val="Tahoma"/>
            <family val="0"/>
          </rPr>
          <t xml:space="preserve">ASPEKT HM : Pokud máte příjmy, u nichž se vypočítává daň ze samostatného základy daně, je potřeba před dalším vyplňováním této stránky vyplnit přílohu č. 4.
</t>
        </r>
        <r>
          <rPr>
            <sz val="8"/>
            <rFont val="Tahoma"/>
            <family val="0"/>
          </rPr>
          <t xml:space="preserve">
</t>
        </r>
      </text>
    </comment>
    <comment ref="C2" authorId="1">
      <text>
        <r>
          <rPr>
            <b/>
            <sz val="8"/>
            <rFont val="Tahoma"/>
            <family val="0"/>
          </rPr>
          <t>Martin Štěpán:</t>
        </r>
        <r>
          <rPr>
            <sz val="8"/>
            <rFont val="Tahoma"/>
            <family val="0"/>
          </rPr>
          <t xml:space="preserve">
Pokud chcete uplatnit společné zdanění manželů, je potřeba  zaškrtnout na 1. straně přiznání  políčko 05b, pak dojde k přenosu základu daně z Přílohy č. 5.</t>
        </r>
      </text>
    </comment>
  </commentList>
</comments>
</file>

<file path=xl/comments6.xml><?xml version="1.0" encoding="utf-8"?>
<comments xmlns="http://schemas.openxmlformats.org/spreadsheetml/2006/main">
  <authors>
    <author>Martin Stepan</author>
    <author>Martin Štěpán</author>
  </authors>
  <commentList>
    <comment ref="A28" authorId="0">
      <text>
        <r>
          <rPr>
            <b/>
            <sz val="8"/>
            <rFont val="Tahoma"/>
            <family val="0"/>
          </rPr>
          <t xml:space="preserve">ASPEKT HM : Tuto položku vyplní pouze poplatníci účtující v soustavě podvojného účetnictví.
</t>
        </r>
        <r>
          <rPr>
            <sz val="8"/>
            <rFont val="Tahoma"/>
            <family val="0"/>
          </rPr>
          <t xml:space="preserve">
</t>
        </r>
      </text>
    </comment>
    <comment ref="F12" authorId="1">
      <text>
        <r>
          <rPr>
            <b/>
            <sz val="8"/>
            <rFont val="Tahoma"/>
            <family val="0"/>
          </rPr>
          <t>Martin Štěpán - ASPEKT HM:</t>
        </r>
        <r>
          <rPr>
            <sz val="8"/>
            <rFont val="Tahoma"/>
            <family val="0"/>
          </rPr>
          <t xml:space="preserve">
Pokud vedete daňovou evidenci, začněte vyplňovat list ZAV. </t>
        </r>
      </text>
    </comment>
  </commentList>
</comments>
</file>

<file path=xl/sharedStrings.xml><?xml version="1.0" encoding="utf-8"?>
<sst xmlns="http://schemas.openxmlformats.org/spreadsheetml/2006/main" count="590" uniqueCount="456">
  <si>
    <t>Jste-li spolupracující osoba podle § 13 zákona, uveďte údaje o osobě, která na Vás rozdělila příjmy a výdaje.</t>
  </si>
  <si>
    <t>1) Z předtištěných možností v rámečku vyberte odpovídající varantu a označte křížkem.</t>
  </si>
  <si>
    <t>1. Výpočet dílčího základu daně z příjmů  z pronájmu (§9 zákona)</t>
  </si>
  <si>
    <t>Příjmy plynoucí ze zdrojů na území České republiky a příjmy  ze zdrojů v zahraničí</t>
  </si>
  <si>
    <t>Úhrn částek podle § 5, § 23 a ostatní úpravy podle zákona zvyšující rozdíl mezi příjmy a výdaji nebo výsledek hospodaření před zdaněním (zisk,ztráta).</t>
  </si>
  <si>
    <t>Úhrn částek podle § 5, § 23  a ostatní úpravy podle zákona snižující rozdíl mezi příjmy a výdaji nebo výsledek hospodaření před zdaněním (zisk,ztráta).</t>
  </si>
  <si>
    <t>2. Výpočet dílčího základu daně z příjmů  z ostatních příjmů (§10 zákona)</t>
  </si>
  <si>
    <t>Rozdíl                                (sloupec 2-sloupec 3)</t>
  </si>
  <si>
    <t>Výdaje podle § 10 zákona ( maximálně do výše příjmů )</t>
  </si>
  <si>
    <t xml:space="preserve">2) Pokud jste uplatnili výdaje procentem z příjmů (týká se pouze zemědělské výroby), uveďte ve sloupci 5 (kód) písmeno "p". Pokud příjmy plynou z majetku, který je ve společném jmění manželů, uveďte ve sloupci 5 (kód) písmeno "s". Pokud příjmy plynou ze zdrojů v zahraničí, uveďte ve sloupci 5 (kód) písmeno "z". </t>
  </si>
  <si>
    <t>VYPLNÍ FINANČNÍ ÚŘAD</t>
  </si>
  <si>
    <t>otisk prezentačního razítka finančního úřadu</t>
  </si>
  <si>
    <t>Celková daňová povinnost :</t>
  </si>
  <si>
    <t xml:space="preserve">Měsíc </t>
  </si>
  <si>
    <t>Daň z</t>
  </si>
  <si>
    <t>Sociální</t>
  </si>
  <si>
    <t xml:space="preserve">Zdravotní </t>
  </si>
  <si>
    <t>příjmu</t>
  </si>
  <si>
    <t>pojištění</t>
  </si>
  <si>
    <t>8. den po datu odevzdání daňového přiznání</t>
  </si>
  <si>
    <t>Úhrn zbývajících částí příjmů dosažených za více zdaňovacích období, snížený o příslušnou část výdajů, na který je uplatňován zápočet daně zaplacené v zahraničí</t>
  </si>
  <si>
    <t>Poměrná část daně zaplacené v zahraničí z úhrnu zbývajících částí příjmů dosažených za více zdaňovacích období v souladu se smlouvou</t>
  </si>
  <si>
    <t>Datum přerušení činnosti</t>
  </si>
  <si>
    <t>Datum ukončení činnosti</t>
  </si>
  <si>
    <t>Datum obnovení činnosti</t>
  </si>
  <si>
    <t>PŘÍLOHA č. 1</t>
  </si>
  <si>
    <t>( 1 )</t>
  </si>
  <si>
    <t>( 2 )</t>
  </si>
  <si>
    <t>4. ODDÍL - Daň celkem, ztráta</t>
  </si>
  <si>
    <r>
      <t>Uplatňuji výdaje procentem z příjmů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</si>
  <si>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t>Výpočet dílčího základu daně z příjmů z podnikání a z jiné samostatné výdělečné činnosti (§7 zákona)</t>
  </si>
  <si>
    <t>1. Výpočet dílčího základu daně z příjmů z podnikání a z jiné samostatné výdělečné činnosti (§7 zákona)</t>
  </si>
  <si>
    <t>A. Údaje o obratu a odpisech</t>
  </si>
  <si>
    <t>Název činnosti</t>
  </si>
  <si>
    <t>Datum zahájení podnikání</t>
  </si>
  <si>
    <t>Na konci zdaňovacího období</t>
  </si>
  <si>
    <t>Na začátku zdaňovacího období</t>
  </si>
  <si>
    <t>Peněžní prostředky v hotovosti</t>
  </si>
  <si>
    <t>Peněžní prostředky na bankovních účtech</t>
  </si>
  <si>
    <t>Rezervy</t>
  </si>
  <si>
    <t>9.</t>
  </si>
  <si>
    <t>8.</t>
  </si>
  <si>
    <t>7.</t>
  </si>
  <si>
    <t>6.</t>
  </si>
  <si>
    <t>4.</t>
  </si>
  <si>
    <r>
      <t>F.Údaje o účastnících sdružení</t>
    </r>
    <r>
      <rPr>
        <b/>
        <i/>
        <vertAlign val="superscript"/>
        <sz val="8"/>
        <rFont val="Arial CE"/>
        <family val="2"/>
      </rPr>
      <t>2)</t>
    </r>
  </si>
  <si>
    <t>Podíl na příjmech a výdajích v %</t>
  </si>
  <si>
    <r>
      <t>I. Údaje o veřejné obchodní společnosti nebo komanditní společnosti</t>
    </r>
    <r>
      <rPr>
        <b/>
        <i/>
        <vertAlign val="superscript"/>
        <sz val="8"/>
        <rFont val="Arial CE"/>
        <family val="2"/>
      </rPr>
      <t>2)</t>
    </r>
  </si>
  <si>
    <t>Daňové identifikační číslo veřejné obchodní společnosti, kde jste společníkem, nebo komanditní společnosti, kde jste komplementářem, a výše vašeho podílu v procentech</t>
  </si>
  <si>
    <t xml:space="preserve">zrušení                   konkursu       </t>
  </si>
  <si>
    <t>06 Příjmení</t>
  </si>
  <si>
    <t>07 Rodné příjmení</t>
  </si>
  <si>
    <t>08 Jméno</t>
  </si>
  <si>
    <t>09 Titul</t>
  </si>
  <si>
    <t>10 Státní příslušnost</t>
  </si>
  <si>
    <t>11 Číslo pasu</t>
  </si>
  <si>
    <t>12 Obec</t>
  </si>
  <si>
    <t>14 Číslo popisné / orientační</t>
  </si>
  <si>
    <t>Příjmy podle § 10 zákona</t>
  </si>
  <si>
    <t>Daň ze zbývajících částí příjmů dosažených za více zdaňovacích období (ř. 301 násobeno ř. 302, děleno stem)</t>
  </si>
  <si>
    <t>Z částky daně zaplacené v zahraničí lze maximálně započítat (ř. 303 násobeno ř.306, děleno stem)</t>
  </si>
  <si>
    <t>Rozdíl řádků (ř. 305 - ř. 308) je větší než nula. V případě, že rozdíl řádků (ř. 305 - ř. 308) je menší než nula, řádek proškrtněte</t>
  </si>
  <si>
    <t>2. Příjmy ze zdrojů v zahraničí - metoda vynětí s výhradou progrese</t>
  </si>
  <si>
    <t>Výkaz o majetku a závazcích</t>
  </si>
  <si>
    <t>Majetek</t>
  </si>
  <si>
    <t>Na začátku období</t>
  </si>
  <si>
    <t>Na konci období</t>
  </si>
  <si>
    <t>Dlouhodobý hmotný majetek</t>
  </si>
  <si>
    <t>Aktivní opravná položka</t>
  </si>
  <si>
    <t>Majetek celkem</t>
  </si>
  <si>
    <t>Kontrolní číslo</t>
  </si>
  <si>
    <t>Závazky</t>
  </si>
  <si>
    <t>Pasívní opravná položka</t>
  </si>
  <si>
    <t>Závazky celkem</t>
  </si>
  <si>
    <t>Rozdíl ( jmění )</t>
  </si>
  <si>
    <t>Výkaz příjmů a výdajů</t>
  </si>
  <si>
    <t>Prodej zboží</t>
  </si>
  <si>
    <t>Prodej výrobků a služeb</t>
  </si>
  <si>
    <t>Ostatní</t>
  </si>
  <si>
    <t>Uzávěrková úprava příjmů</t>
  </si>
  <si>
    <t>Příjmy celkem</t>
  </si>
  <si>
    <t>Nákup materiálu</t>
  </si>
  <si>
    <t>Nákup zboží</t>
  </si>
  <si>
    <t>Mzdy</t>
  </si>
  <si>
    <t>Pojistné</t>
  </si>
  <si>
    <t>Provozní režie</t>
  </si>
  <si>
    <t>Uzávěrková úprava výdajů</t>
  </si>
  <si>
    <t>Výdaje celkem</t>
  </si>
  <si>
    <t>z toho : úroky</t>
  </si>
  <si>
    <t>z toho : odpisy dlouhodobého majetku</t>
  </si>
  <si>
    <t>3. ODDÍL - Nezdanitelné části základu daně, odčitatelné položky a daň celkem</t>
  </si>
  <si>
    <t>Daň ze základu daně po vynětí příjmů ze zdrojů v zahraničí ( ř. 314 násobeno ř. 315 děleno stem )</t>
  </si>
  <si>
    <t>3. Daň po vynětí a po slevě</t>
  </si>
  <si>
    <t>25405 MFin 5405 vzor č.12</t>
  </si>
  <si>
    <t>29a Výše celosvětových příjmů</t>
  </si>
  <si>
    <t>1. Výpočet dílčího základu daně z příjmů fyzických osob ze závislé činnosti a z funkčních požitků ( § 6 zákona )</t>
  </si>
  <si>
    <t>Daň za placená v zahraničí podle § 6 odst. 13 zákona</t>
  </si>
  <si>
    <t>Dílčí základ daně podle § 6 zákona ( ř. 31 - ř. 32 - ř. 33 )</t>
  </si>
  <si>
    <t>Úhrn příjmů plynoucí ze zahraničí snížení o pojistné</t>
  </si>
  <si>
    <t>2. Dílčí základy daně z příjmů fyzických osob podle § 6, § 7, § 8, § 9 a § 10 zákona, základ daně a ztráta</t>
  </si>
  <si>
    <t>Dílčí základ daně ze závislé činnosti podle § 6 zákona (ř. 34 )</t>
  </si>
  <si>
    <t>Dílčí základ daně nebo ztráta z pronájmu podle § 9 zákona (ř. 206 přílohy č. 2 DAP).</t>
  </si>
  <si>
    <t>Dílčí základ daně z ostatních příjmů podle § 10 zákona (ř.209 přílohy č. 2 DAP)</t>
  </si>
  <si>
    <t>Základ daně (ř. 36 + kladná hodnota z ř. 41)</t>
  </si>
  <si>
    <t>47a)</t>
  </si>
  <si>
    <t>47b)</t>
  </si>
  <si>
    <t>Odst. 5 zákona (hodnota daru/darů)</t>
  </si>
  <si>
    <t>Odst. 7 a 8 zákona (odečet úroků)</t>
  </si>
  <si>
    <t>Odst. 9 zákona (penzijní připojištění)</t>
  </si>
  <si>
    <t>Odst. 10 zákona (životní pojištění)</t>
  </si>
  <si>
    <t>Odst. 11 zákona (odborové příspěvky)</t>
  </si>
  <si>
    <t>§ 34 odst. 3 zákona ( výuka )</t>
  </si>
  <si>
    <t>§34 odst. 4 zákona ( výzkum a vývoj )</t>
  </si>
  <si>
    <t>Další částky</t>
  </si>
  <si>
    <t>Úhrn nezdanitelných částí základu daně a položek odčitatelných od základu daně ( ř.46 + ř.47a + ř.47b + ř.48 + ř.49 + ř.50 + ř.51 + ř. 52 + ř.53 + ř. 54 + ř.55 + ř.56 + ř. 57 + ř.58 + ř.59 )</t>
  </si>
  <si>
    <r>
      <t xml:space="preserve">Daňová ztráta - zaokrouhlená </t>
    </r>
    <r>
      <rPr>
        <b/>
        <sz val="8"/>
        <rFont val="Arial CE"/>
        <family val="2"/>
      </rPr>
      <t>na celé Kč</t>
    </r>
    <r>
      <rPr>
        <sz val="8"/>
        <rFont val="Arial CE"/>
        <family val="2"/>
      </rPr>
      <t xml:space="preserve"> nahoru </t>
    </r>
    <r>
      <rPr>
        <b/>
        <sz val="8"/>
        <rFont val="Arial CE"/>
        <family val="2"/>
      </rPr>
      <t>bez znaménka mínus</t>
    </r>
    <r>
      <rPr>
        <sz val="8"/>
        <rFont val="Arial CE"/>
        <family val="2"/>
      </rPr>
      <t xml:space="preserve"> </t>
    </r>
  </si>
  <si>
    <t>5. ODDÍL - Dodatečné DAP</t>
  </si>
  <si>
    <t>Zjištěná daňová povinnost podle § 41 zákona č.  337/1992 Sb., o správě daní a poplatků, ve znění pozdějších předpisů (ř. 66)</t>
  </si>
  <si>
    <t>Rozdíl řádků ( ř.69 - ř.68 ) : zvýšení (+) částka daně se zvyšuje, snížení (-) - částka daně se snižuje</t>
  </si>
  <si>
    <t>Zjištěná ztráta podle § 41 zákona č.  337/1992 Sb., o správě daní a poplatků, ve znění pozdějších předpisů (ř. 67)</t>
  </si>
  <si>
    <t>6. ODDÍL - Uplatnění daňového zvýhodnění a placení daně</t>
  </si>
  <si>
    <t>Tab.č.2</t>
  </si>
  <si>
    <t>Celkem</t>
  </si>
  <si>
    <t>Daňové zvýhodnění na vyživované dítě</t>
  </si>
  <si>
    <t>Sleva na dani ( uplatněná maximálně do výše daně na ř. 66 )</t>
  </si>
  <si>
    <t>Daň po uplatnění slevy podle § 35c zákona ( ř. 66 - ř. 75 )</t>
  </si>
  <si>
    <t>Daňový bonus ( ř. 74 - ř. 75 )</t>
  </si>
  <si>
    <t>Úhrn vyplacených měsíčních daňových bonusů podle § 35d zákona</t>
  </si>
  <si>
    <t>Rozdíl na daňovém bonusu ( ř. 77 - ř. 78 )</t>
  </si>
  <si>
    <t>Úhrn sražených záloh na daň z příjmů ze závislé činnosti a z funkčních požitků ( po případné slevě na dani )</t>
  </si>
  <si>
    <t>Sražená daň podle § 38f odst. 10 zákona</t>
  </si>
  <si>
    <t>Zbývá doplatit  ( ř.76 - ř.79 - ř.80 - ř.81 - ř.82 - ř.83 - ř. 84 - ř.85 ) : (+) zbývá doplatit, (-) zaplaceno více</t>
  </si>
  <si>
    <t>Příloha č.4 - "Výpočet daně z příjmů ze samostatného základu daně podle § 16 odst. 2 zákona"</t>
  </si>
  <si>
    <t>Příloha č.2 - "Výpočet dílčích základu daně  z pronájmu ( § 9 zákona ) a z ostatních příjmů ( § 10 zákona )"</t>
  </si>
  <si>
    <t>Přeplatek převeďte na účet vedený u Finančního úřadu</t>
  </si>
  <si>
    <r>
      <t xml:space="preserve">č. </t>
    </r>
    <r>
      <rPr>
        <b/>
        <sz val="10"/>
        <rFont val="Arial"/>
        <family val="2"/>
      </rPr>
      <t>721 -</t>
    </r>
  </si>
  <si>
    <t>Kód banky 0710, variabilní symbol ( rodné číslo )</t>
  </si>
  <si>
    <t>je součástí tiskopisu P Ř I Z N Á N Í k dani z příjmů fyzických osob za zdaňovací období 2005 - 25 5405 MFin 5405 vzor č.12 (dále jen "DAP")</t>
  </si>
  <si>
    <t>Počet měsíců činnosti</t>
  </si>
  <si>
    <r>
      <t>E. Úpravy podle § 5, § 23 zákona</t>
    </r>
    <r>
      <rPr>
        <b/>
        <i/>
        <vertAlign val="superscript"/>
        <sz val="8"/>
        <rFont val="Arial CE"/>
        <family val="2"/>
      </rPr>
      <t>2)</t>
    </r>
  </si>
  <si>
    <r>
      <t xml:space="preserve">Popis úpravy podle § 5, § 23 zákona </t>
    </r>
    <r>
      <rPr>
        <b/>
        <sz val="8"/>
        <rFont val="Arial"/>
        <family val="2"/>
      </rPr>
      <t>zvyšující</t>
    </r>
    <r>
      <rPr>
        <sz val="8"/>
        <rFont val="Arial"/>
        <family val="2"/>
      </rPr>
      <t xml:space="preserve"> výsledek hospodaření nebo rozdíl mezi příjmy a výdaji</t>
    </r>
  </si>
  <si>
    <r>
      <t xml:space="preserve">Popis úpravy podle § 5, § 23 zákona </t>
    </r>
    <r>
      <rPr>
        <b/>
        <sz val="8"/>
        <rFont val="Arial"/>
        <family val="2"/>
      </rPr>
      <t>snižující</t>
    </r>
    <r>
      <rPr>
        <sz val="8"/>
        <rFont val="Arial"/>
        <family val="2"/>
      </rPr>
      <t xml:space="preserve"> výsledek hospodaření nebo rozdíl mezi příjmy a výdaji</t>
    </r>
  </si>
  <si>
    <t>Výpočet dílčích základů daně z příjmů  z pronájmu (§9 zákona) a z ostatních příjmů (§10 zákona)</t>
  </si>
  <si>
    <r>
      <t xml:space="preserve">Uplatňuji výdaje procentem z příjmů </t>
    </r>
    <r>
      <rPr>
        <vertAlign val="superscript"/>
        <sz val="8"/>
        <rFont val="Arial CE"/>
        <family val="0"/>
      </rPr>
      <t>1)</t>
    </r>
  </si>
  <si>
    <r>
      <t>Dosáhl jsem příjmů ze společného jmění manželů</t>
    </r>
    <r>
      <rPr>
        <vertAlign val="superscript"/>
        <sz val="8"/>
        <rFont val="Arial"/>
        <family val="2"/>
      </rPr>
      <t>1)</t>
    </r>
  </si>
  <si>
    <t>Rozdíl mezi příjmy a výdaji (ř. 201 - ř. 202) nebo výsledek hospodaření před zdaněním (zisk,ztráta)</t>
  </si>
  <si>
    <t>sleva na dani (Kč)</t>
  </si>
  <si>
    <t>Částky uveďte v celých Kč. Číselné hodnoty počítané v průběhu výpočtu daňové povinnosti jsou ukazatelé ve smyslu ustanovení § 46a odst. 3 zákona č. 337/1992 Sb., o správě daní a poplatků, ve znění pozdějších předpisů a jejich zaokrouhlení se provádí s přesností na dvě desetinná místa.</t>
  </si>
  <si>
    <t>25 5405/P1 MFin 5405/P1 - vzor č. 1</t>
  </si>
  <si>
    <t>25 5405/P2 MFin 5405/P2 - vzor č. 1</t>
  </si>
  <si>
    <r>
      <t>1)</t>
    </r>
    <r>
      <rPr>
        <sz val="7"/>
        <rFont val="Arial"/>
        <family val="2"/>
      </rPr>
      <t xml:space="preserve"> Označte křížkem odpovídající variantu.</t>
    </r>
  </si>
  <si>
    <t>je součástí tiskopisu P Ř I Z N Á N Í k dani z příjmů fyzických osob za zdaňovací období 2005  - 25 5405 MFin 5405 vzor č.12 (dále jen "DAP")</t>
  </si>
  <si>
    <t>Dílčí základ daně nebo ztráta podle § 7 zákona po vynětí</t>
  </si>
  <si>
    <t>Dílčí základ daně podle § 6 zákona po vynětí</t>
  </si>
  <si>
    <t>Dílčí základ daně podle § 8 zákona po vynětí</t>
  </si>
  <si>
    <t>Dílčí základ daně nebo ztráta podle § 9 zákona po vynětí</t>
  </si>
  <si>
    <t>Dílčí základ daně podle § 10 zákona po vynětí</t>
  </si>
  <si>
    <t>manžel/ manželka</t>
  </si>
  <si>
    <r>
      <t xml:space="preserve">Vyplňte v případě, že zaměstnáváte osoby se změněnou pracovní schopností a uplatňujete slevu na dani podle § 35 odst. 1 zákona. Výpočet přepočteného stavu zaměstnanců, na které uplatňujete slevu na dani, proveďte podle návodu uvedeného na webové adrese : </t>
    </r>
    <r>
      <rPr>
        <b/>
        <sz val="8"/>
        <rFont val="Arial CE"/>
        <family val="2"/>
      </rPr>
      <t>http://www.mfcr.cz</t>
    </r>
  </si>
  <si>
    <t>a) průměrný roční přepočtený stav zaměstnanců se zdravotním postižením bez těžšího zdravotního postižení  (se ZP bez ZTP)</t>
  </si>
  <si>
    <t>319a</t>
  </si>
  <si>
    <t>Sleva na registrační pokladnu</t>
  </si>
  <si>
    <t>Daň po slevách (ř. 317 + ř. 318 - ř. 319 - ř. 319a )</t>
  </si>
  <si>
    <t>Koeficient zápočtu [(ř. 321 - ř. 322) děleno ( ř. 42 - příjmy vyňaté ) násobeno stem ]</t>
  </si>
  <si>
    <t>PŘÍLOHA č. 5</t>
  </si>
  <si>
    <t>Výpočet společného základu daně manželů podle § 13a zákona</t>
  </si>
  <si>
    <t>DIČ / Rodné číslo</t>
  </si>
  <si>
    <t>Částky uvádějte v celých Kč.</t>
  </si>
  <si>
    <t>1. Součet dílčích základů daně podle § 6 až § 10 zákona</t>
  </si>
  <si>
    <t>Dílčí základ daně ze závislé činnosti a z funkčních požitků podle § 6 zákona ( ř. 36 )</t>
  </si>
  <si>
    <t>Dílčí základ daně z podnikání a z jiné samostatné výdělečné činnosti podle § 7 zákona ( kladný ř. 37 )</t>
  </si>
  <si>
    <t>Dílčí základ daně z kapitálového majetku podle § 8 zákona ( ř. 38 )</t>
  </si>
  <si>
    <t>Součet dílčích základů daně podle § 6 až § 10 zákona</t>
  </si>
  <si>
    <t>2. Součet dílčích základů daně podle § 6 až § 10 zákona za oba manžele</t>
  </si>
  <si>
    <t>poplatník + manželka/manžel</t>
  </si>
  <si>
    <t>manželka/manžel</t>
  </si>
  <si>
    <t>ÚDAJE KE ZJIŠTĚNÍ NÁROKU NA UPLATNĚNÍ NEZDANITELNÉ ČÁSTI ZÁKLADU PODLE § 15 ZÁKONA</t>
  </si>
  <si>
    <t>255405/P5 MFin 5405/P5 - vzor č. 1</t>
  </si>
  <si>
    <t>509a</t>
  </si>
  <si>
    <t>509b</t>
  </si>
  <si>
    <t>Vyplní</t>
  </si>
  <si>
    <t>v celých Kč</t>
  </si>
  <si>
    <r>
      <t>Úhrn nezdanitelných částí základu daně</t>
    </r>
    <r>
      <rPr>
        <sz val="8"/>
        <rFont val="Arial CE"/>
        <family val="2"/>
      </rPr>
      <t xml:space="preserve"> ( ř.508  + ř.509a + ř.509b + ř. 510 + ř.511 + ř.512 + ř.513 + ř.514 + ř. 515 + ř.516 + ř.517 + ř. 518 )</t>
    </r>
  </si>
  <si>
    <t>4. Úhrn nezdanitelných částí základu daně podle § 15 zákona za oba manžele</t>
  </si>
  <si>
    <t>fianční úřad</t>
  </si>
  <si>
    <t>Úhrn ( ř. 519 sl. poplatník + ř. 519 sl. manželka/manžel )</t>
  </si>
  <si>
    <t>5. Společný základ daně manželů</t>
  </si>
  <si>
    <t>Společný základ daně ( ř. 507 - ř. 520 )</t>
  </si>
  <si>
    <t>6. Polovina společného základu daně manželů</t>
  </si>
  <si>
    <t>(jedna polovina z ř. 521 )</t>
  </si>
  <si>
    <t>§ 34 odst. 1 zákona</t>
  </si>
  <si>
    <t>§ 34 odst. 4 zákona ( výzkum a vývoj )</t>
  </si>
  <si>
    <t>( ř. 522 - ř. 523 - ř. 524 - ř. 525 )</t>
  </si>
  <si>
    <t xml:space="preserve">Částka podle § 15 </t>
  </si>
  <si>
    <t>PŘÍLOHA č. 3</t>
  </si>
  <si>
    <r>
      <t xml:space="preserve">Kód </t>
    </r>
    <r>
      <rPr>
        <vertAlign val="superscript"/>
        <sz val="8"/>
        <rFont val="Arial CE"/>
        <family val="2"/>
      </rPr>
      <t>2)</t>
    </r>
  </si>
  <si>
    <t>Jméno</t>
  </si>
  <si>
    <t>Příjmení</t>
  </si>
  <si>
    <t>Podíl na příjmech v %</t>
  </si>
  <si>
    <t>Podíl na výdajích v %</t>
  </si>
  <si>
    <t>Dlouhodobý nehmotný majetek</t>
  </si>
  <si>
    <t>Cenné papíry a peněžní vklady</t>
  </si>
  <si>
    <t>5.</t>
  </si>
  <si>
    <t>Potvrzení o zaplacených částkách na penzijní připojištění.</t>
  </si>
  <si>
    <t xml:space="preserve">      P Ř I Z N Á N Í</t>
  </si>
  <si>
    <t xml:space="preserve">           k dani z příjmů fyzických osob</t>
  </si>
  <si>
    <t>Na zbývajících zálohách zaplaceno poplatníkem celkem</t>
  </si>
  <si>
    <t>dále jen "DAP"</t>
  </si>
  <si>
    <t>CZ</t>
  </si>
  <si>
    <r>
      <t>05 DAP zpracoval a předkládá daňový poradce na základě plné moci k zastupování, která byla podána správci daně před uplynutím neprodloužené lhůty</t>
    </r>
    <r>
      <rPr>
        <vertAlign val="superscript"/>
        <sz val="8"/>
        <rFont val="Arial CE"/>
        <family val="2"/>
      </rPr>
      <t>1)</t>
    </r>
  </si>
  <si>
    <t>Adresa bydliště (trvalého pobytu) v den podání DAP</t>
  </si>
  <si>
    <t>13 Ulice/část obce</t>
  </si>
  <si>
    <t>20 Ulice/část obce</t>
  </si>
  <si>
    <t>24 Ulice/část obce</t>
  </si>
  <si>
    <t xml:space="preserve">PROHLAŠUJI, ŽE VŠECHNY MNOU UVEDENÉ ÚDAJE V TOMTO DAP JSOU PRAVDIVÉ A ÚPLNÉ. </t>
  </si>
  <si>
    <t>Pokud DAP zpracovává daňový poradce, uvede dále evidenční číslo osvědčení</t>
  </si>
  <si>
    <t>PSČ</t>
  </si>
  <si>
    <t>Adresa - obec</t>
  </si>
  <si>
    <t>Ulice/část obce</t>
  </si>
  <si>
    <t>Úhrn zbývajících částí příjmů dosažených za více zdaňovacích období (ř. 111)</t>
  </si>
  <si>
    <t>Řádky 19 až 22 vyplňte pouze v případě, že adresa k poslednímu dni kalendářního roku, za který se DAP podává, je rozdílná od adresy v den podání DAP.</t>
  </si>
  <si>
    <t>29 Kód státu - vyplní jen daňový nerezident</t>
  </si>
  <si>
    <t>Daň ze samostatného základu daně podle § 16 odst. 2 zákona (ř.418 přílohy č.4 DAP )</t>
  </si>
  <si>
    <t>Ve sloupci uveďte počet listů příloh :</t>
  </si>
  <si>
    <t>Potvrzení o zaplacených částkách na soukromé životní pojištění.</t>
  </si>
  <si>
    <t xml:space="preserve">ÚDAJE O ZÁSTUPCI </t>
  </si>
  <si>
    <t>Zaplacená daň stanovená paušální částkou podle §7a zákona</t>
  </si>
  <si>
    <t>Rozdíl mezi příjmy a výdaji</t>
  </si>
  <si>
    <t>Poplatník :</t>
  </si>
  <si>
    <t>***ZNAMÉNKO MÍNUS ZNAČÍ PŘEPLATEK</t>
  </si>
  <si>
    <t>Základ daně po vynětí příjmů ze zdrojů v zahraničí (ř. 311+ kladný ř. 312)</t>
  </si>
  <si>
    <t xml:space="preserve">Daň zaplacená v zahraničí </t>
  </si>
  <si>
    <t>Zbývající část příjmů za více zdaňovacích období snížená o zbývající část výdajů připadající na příjmy za více zdaňovacích období podle § 14 zákona</t>
  </si>
  <si>
    <r>
      <t xml:space="preserve">Úhrn </t>
    </r>
    <r>
      <rPr>
        <b/>
        <sz val="8"/>
        <rFont val="Arial CE"/>
        <family val="2"/>
      </rPr>
      <t>kladných</t>
    </r>
    <r>
      <rPr>
        <sz val="8"/>
        <rFont val="Arial CE"/>
        <family val="0"/>
      </rPr>
      <t xml:space="preserve"> rozdílů jednotlivých druhů příjmů</t>
    </r>
  </si>
  <si>
    <t>Zajištěná daň plátcem podle § 38e zákona</t>
  </si>
  <si>
    <t>Zaplacená daňová povinnost ( záloha ) podle § 38gb odst. 5 zákona</t>
  </si>
  <si>
    <t>PŘÍLOHY DAP :</t>
  </si>
  <si>
    <t>Titul</t>
  </si>
  <si>
    <t>Telefon/mobilní telefon</t>
  </si>
  <si>
    <t>dne</t>
  </si>
  <si>
    <t>Číslo popisné/ orientační</t>
  </si>
  <si>
    <r>
      <t xml:space="preserve"> - dodatečně vyměřil</t>
    </r>
    <r>
      <rPr>
        <vertAlign val="superscript"/>
        <sz val="8"/>
        <rFont val="Arial CE"/>
        <family val="2"/>
      </rPr>
      <t>1)</t>
    </r>
  </si>
  <si>
    <t>ŽÁDOST O VRÁCENÍ PŘEPLATKU NA DANI Z PŘIJMU FYZICKÝCH OSOB</t>
  </si>
  <si>
    <t>Dílčí základ daně, daňová ztráta z pronájmu podle § 9 zákona                                          (ř. 203 + ř. 204 - ř. 205)</t>
  </si>
  <si>
    <t>Dílčí základ daně připadající na ostatní příjmy podle § 10 zákona  (ř. 207 - ř. 208)</t>
  </si>
  <si>
    <r>
      <t>1)</t>
    </r>
    <r>
      <rPr>
        <sz val="7"/>
        <rFont val="Arial CE"/>
        <family val="2"/>
      </rPr>
      <t xml:space="preserve"> Označte křížkem odpovídající variantu.</t>
    </r>
  </si>
  <si>
    <t>Název přílohy</t>
  </si>
  <si>
    <t>1.</t>
  </si>
  <si>
    <t>2.</t>
  </si>
  <si>
    <t>3.</t>
  </si>
  <si>
    <t>Příloha č.1 - "Výpočet dílčího základu daně z příjmů z podnikání a z jiné samostatné výdělečné činnosti ( § 7 zákona )"</t>
  </si>
  <si>
    <t>Další přílohy výše neuvedené</t>
  </si>
  <si>
    <t>Počet příloh celkem</t>
  </si>
  <si>
    <t>1. ODDÍL - Údaje o poplatníkovi</t>
  </si>
  <si>
    <t>ne</t>
  </si>
  <si>
    <t>xxxx</t>
  </si>
  <si>
    <t>Zásoby</t>
  </si>
  <si>
    <t>Daň uznaná k zápočtu (ř. 323 maximálně však do výše ř. 325)</t>
  </si>
  <si>
    <t xml:space="preserve">Rozdíl řádků (ř. 323 - ř. 326) </t>
  </si>
  <si>
    <t>V..................................................................dne..................................... podpis poplatníka ( zástupce ) ......................................</t>
  </si>
  <si>
    <t>Pohledávky ( bez půjček )</t>
  </si>
  <si>
    <t>Úvěry a půjčky ( poskytnuté )</t>
  </si>
  <si>
    <t>Úvěry a půjčky ( přijaté )</t>
  </si>
  <si>
    <t>Příjmy</t>
  </si>
  <si>
    <t>Výdaje</t>
  </si>
  <si>
    <t>Rodné číslo</t>
  </si>
  <si>
    <t>poplatník</t>
  </si>
  <si>
    <t>DIČ</t>
  </si>
  <si>
    <t>%</t>
  </si>
  <si>
    <t>Druh příjmů podle § 10 odst. 1 zákona</t>
  </si>
  <si>
    <t>V</t>
  </si>
  <si>
    <t>Uplatněné odpisy celkem</t>
  </si>
  <si>
    <t>Z toho odpisy nemovitostí</t>
  </si>
  <si>
    <t>Finančnímu úřadu v, ve, pro,</t>
  </si>
  <si>
    <t>01 Daňové identifikační číslo</t>
  </si>
  <si>
    <t>02 Rodné číslo</t>
  </si>
  <si>
    <t>řádné</t>
  </si>
  <si>
    <t>Adresa bydliště (trvalého pobytu) k poslednímu dni kalendářního roku, za který se daň vyměřuje</t>
  </si>
  <si>
    <t>Adresa pobytu na území České republiky, kde se poplatník obvykle ve zdaňovacím období zdržoval</t>
  </si>
  <si>
    <t>ÚDAJE O MANŽELCE ( MANŽELOVI )</t>
  </si>
  <si>
    <t>finanční úřad</t>
  </si>
  <si>
    <t>ke dni</t>
  </si>
  <si>
    <t>Platební kalendář daňových povinností 2006-2007</t>
  </si>
  <si>
    <t>Podpis odpovědného pracovníka</t>
  </si>
  <si>
    <t xml:space="preserve">Příjmení a jméno      </t>
  </si>
  <si>
    <t>Potvrzení o poskytnutém úvěru na bytové potřeby a o výši úroků z tohoto úvěru</t>
  </si>
  <si>
    <t>podpis poplatníka (zástupce)</t>
  </si>
  <si>
    <t>Výpočet daně z příjmů dosažených za více zdaňovacích období ( § 14 zákona ), daně z příjmů ze zdrojů v zahraničí ( § 38f zákona )  a daně po slevě ( § 35 zákona )</t>
  </si>
  <si>
    <t>1. Daň z příjmů dosažených za více zdaňovacích období</t>
  </si>
  <si>
    <t xml:space="preserve">Procento daně ze základu daně (ř. 63 DAP děleno ř. 42 DAP, násobeno stem). Jestliže takto zjištěno procento je menší než 15%, použije se pro výpočet daně ze zbývajících částí příjmů sazba daně ve výši 15% </t>
  </si>
  <si>
    <t>Procento z úhrnu zbývajících částí příjmů (ř. 304 děleno ř. 302, násobeno stem)</t>
  </si>
  <si>
    <t>Daň ze zbývajících částí příjmů dosažených za více zdaňovacích období po zápočtu daně zaplacené v zahraničí (ř. 303 - ř. 308). Pokud vám vyšlo záporné číslo, do řádku uveďte nulu.</t>
  </si>
  <si>
    <t>Tabulku č. 3 vyplňte pouze, pokud použijete metodu vynětí s výhradou progrese a současně uplatňujete výpočet společného základu daně manželů podle § 13a zákona a dále pokračujte ve výpočtu na ř. 311 a následujících. V ostatních případech výpočet metody vynětí s výhradou progrese proveďte na ř. 311a následujících.</t>
  </si>
  <si>
    <t>Tabulka 3</t>
  </si>
  <si>
    <t>Příjmy po vynětí podle § 6 zákona (ř. 36 - úhrn vyňatých příjmů ze zdrojů v zahraničí podle § 6 zákona )</t>
  </si>
  <si>
    <t>Příjmy po vynětí podle § 7 až § 10 zákona (ř. 41 - úhrn vyňatých příjmů ze zdrojů v zahraničí podle § 7 až § 10 zákona )</t>
  </si>
  <si>
    <t>Základ daně po vynětí příjmů ze zdrojů v zahraničí snížený o nezdanitelné částky základu daně a odčitatelné položky ( ř. 313 - ř. 60 - ř. 44 )</t>
  </si>
  <si>
    <t>Sazba celkového daňového zatížení - (ř. 63 DAP děleno ř. 62 násobeno stem )</t>
  </si>
  <si>
    <t>a) průměrný roční přepočtený stav zaměstnanců s těžším zdravotním postižením (s TZP )</t>
  </si>
  <si>
    <t>Daň podle § 16 odst. 1 zákona nebo daň po případném vynětí příjmů ze zdrojů v zahraničí ( ř. 63 DAP nebo ř. 316 )</t>
  </si>
  <si>
    <t>Slevy celkem podle § 35 odst. 1 zákona</t>
  </si>
  <si>
    <t>4. Příjmy ze zdrojů v zahraničí - metoda zápočtu daně zaplacené v zahraničí</t>
  </si>
  <si>
    <r>
      <t xml:space="preserve">Podle §38f odst. 7 zákona se metoda prostého zápočtu provádí za každý stát samostatně. Proto v případě, že Vám plynou příjmy z více států, použijte k výpočtu za každý další stát Samostatný list </t>
    </r>
    <r>
      <rPr>
        <b/>
        <sz val="8"/>
        <rFont val="Arial CE"/>
        <family val="2"/>
      </rPr>
      <t>4.oddílu Přílohy č. 3</t>
    </r>
    <r>
      <rPr>
        <sz val="8"/>
        <rFont val="Arial CE"/>
        <family val="2"/>
      </rPr>
      <t xml:space="preserve"> zveřejněný na webové adrese </t>
    </r>
    <r>
      <rPr>
        <b/>
        <sz val="8"/>
        <rFont val="Arial CE"/>
        <family val="2"/>
      </rPr>
      <t>http://www.mfcr.cz</t>
    </r>
    <r>
      <rPr>
        <sz val="8"/>
        <rFont val="Arial CE"/>
        <family val="2"/>
      </rPr>
      <t xml:space="preserve"> v nabídce Daně a cla, Daně, Tiskopisy ke stažení.</t>
    </r>
  </si>
  <si>
    <t>Z částky daně zaplacené v zahraničí lze maximálně započítat (ř. 317 násobeno ř. 324, děleno stem)</t>
  </si>
  <si>
    <t>ÚDAJE O MANŽELCE/MANŽELOVI</t>
  </si>
  <si>
    <t>Součet ( ř. 506 sl. poplatník + ř. 506 sl. manželka/manžel )</t>
  </si>
  <si>
    <t>3. Nezdanitelné části základu daně podle § 15 zákona</t>
  </si>
  <si>
    <t>Údaje vyplňte pouze v případě, že uplatňujete nezdanitelné části základu daně podle § 15 zákona , tzn. částky na řádku 508, 509a, 509b</t>
  </si>
  <si>
    <t xml:space="preserve">Odst.1 písm. a) zákona </t>
  </si>
  <si>
    <t>Odst.1 písm. b) zákona</t>
  </si>
  <si>
    <t xml:space="preserve">Odst.1 písm. c) zákona </t>
  </si>
  <si>
    <t xml:space="preserve">Odst.1 písm. d) zákona </t>
  </si>
  <si>
    <t xml:space="preserve">Odst.1 písm. e) zákona </t>
  </si>
  <si>
    <t xml:space="preserve">Odst.1 písm. f) zákona </t>
  </si>
  <si>
    <t>Odst. 5 zákona (dary)</t>
  </si>
  <si>
    <t>Odst. 7 a odst. 8 zákona (úroky)</t>
  </si>
  <si>
    <t>Váš podíl jako společníka veřejné obchodní společnosti nebo komplementáře komanditní společnosti. Vykáže-li společnost ztrátu, označte svůj podíl znaménkém mínus (-)</t>
  </si>
  <si>
    <t>Dílčí základ daně (ztráta) z příjmů dle § 7 zákona (ř. 104 + ř. 105 - ř. 106 - ř. 107 + ř. 108 + ř. 109 - ř. 110 - ř. 111 + ř. 112 )</t>
  </si>
  <si>
    <r>
      <t>nebo jeho část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od</t>
    </r>
  </si>
  <si>
    <t>15 PSČ</t>
  </si>
  <si>
    <t>16 Telefon / mobilní telefon</t>
  </si>
  <si>
    <t>17 Fax / e-mail</t>
  </si>
  <si>
    <t>18 Stát</t>
  </si>
  <si>
    <t>19 Obec</t>
  </si>
  <si>
    <t>21 Číslo popis./ orientační</t>
  </si>
  <si>
    <t>22 PSČ</t>
  </si>
  <si>
    <t>23 Obec</t>
  </si>
  <si>
    <t>25 Číslo popisné / orientační</t>
  </si>
  <si>
    <t>26 PSČ</t>
  </si>
  <si>
    <t>2) Údaje, pro které nedostačuje vyhrazené místo, uveďte na volný list a přiložte k tiskopisu</t>
  </si>
  <si>
    <t>poplatník uvede v celých Kč</t>
  </si>
  <si>
    <t>č.ř.</t>
  </si>
  <si>
    <t>PŘÍLOHA č. 2</t>
  </si>
  <si>
    <t>Úhrn příjmů od všech zaměstnavatelů</t>
  </si>
  <si>
    <t>ÚDAJE O STAROBNÍM DUCHODU</t>
  </si>
  <si>
    <t>Kč</t>
  </si>
  <si>
    <t xml:space="preserve">Přeplatek zašlete na adresu : </t>
  </si>
  <si>
    <t xml:space="preserve">Přeplatek vraťte na účet vedený u </t>
  </si>
  <si>
    <t>č.</t>
  </si>
  <si>
    <t>Kód banky</t>
  </si>
  <si>
    <t>specifický symbol</t>
  </si>
  <si>
    <t>Poslední známá daňová povinnost - daň dle § 16 zákona</t>
  </si>
  <si>
    <t>Příjmení, jméno, titul</t>
  </si>
  <si>
    <t>Počet měsíců</t>
  </si>
  <si>
    <t>Počet měsíců se ZTP-P</t>
  </si>
  <si>
    <t>2. ODDÍL - Základ daně, ztráta</t>
  </si>
  <si>
    <t>Poslední známá daňová povinnost - daňová ztráta podle § 5 zákona</t>
  </si>
  <si>
    <t xml:space="preserve">Pojistné </t>
  </si>
  <si>
    <t>27 Telefon / mobilní telefon</t>
  </si>
  <si>
    <t>28 Fax / e-mail</t>
  </si>
  <si>
    <t>Řádky 23 až 28 vyplňte pouze v případě, že nemáte bydliště (trvalý pobyt) na území ČR</t>
  </si>
  <si>
    <t>Dílčí základ daně z kapitálového majetku podle § 8 zákona</t>
  </si>
  <si>
    <t>z toho : poměrná splátka leasingové akontace</t>
  </si>
  <si>
    <t>Závazky ( bez úvěrů a půjček )</t>
  </si>
  <si>
    <t>z toho : zůstatková cena prodaného dlouhodobého majetku</t>
  </si>
  <si>
    <t xml:space="preserve">úmrtí                     </t>
  </si>
  <si>
    <t>Datum :</t>
  </si>
  <si>
    <t>ano</t>
  </si>
  <si>
    <t>prohlášení             konkursu</t>
  </si>
  <si>
    <t>8. den po datu odevzdání přehledu na soc.správu</t>
  </si>
  <si>
    <t>Daň podle § 16 odst. 1 zákona</t>
  </si>
  <si>
    <r>
      <t xml:space="preserve">03 DAP </t>
    </r>
    <r>
      <rPr>
        <vertAlign val="superscript"/>
        <sz val="8"/>
        <rFont val="Arial CE"/>
        <family val="2"/>
      </rPr>
      <t>1)</t>
    </r>
  </si>
  <si>
    <t>Důvody pro podání dodatečného                                                       DAP zjištěny dne</t>
  </si>
  <si>
    <r>
      <t xml:space="preserve">04 Kód rozlišení DAP </t>
    </r>
    <r>
      <rPr>
        <vertAlign val="superscript"/>
        <sz val="8"/>
        <rFont val="Arial CE"/>
        <family val="2"/>
      </rPr>
      <t>1)</t>
    </r>
  </si>
  <si>
    <r>
      <t>05a Zákonná povinnost ověření účetní závěrky auditorem</t>
    </r>
    <r>
      <rPr>
        <vertAlign val="superscript"/>
        <sz val="8"/>
        <rFont val="Arial CE"/>
        <family val="2"/>
      </rPr>
      <t>1)</t>
    </r>
  </si>
  <si>
    <t>Minimální základ daně</t>
  </si>
  <si>
    <t>Účetní závěrka poplatníka, který vede účetnictví</t>
  </si>
  <si>
    <t>Závěrka daňové evidence</t>
  </si>
  <si>
    <r>
      <t>Vedu daňovou evidenci</t>
    </r>
    <r>
      <rPr>
        <vertAlign val="superscript"/>
        <sz val="8"/>
        <rFont val="Arial CE"/>
        <family val="2"/>
      </rPr>
      <t>1)</t>
    </r>
  </si>
  <si>
    <r>
      <t>Vedu účetnictví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</si>
  <si>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t>Část příjmů nebo výsledku hospodaření před zdaněním  (zisk), kterou rozdělujete na spolupracující osobu ( osoby ) podle §13 zákona</t>
  </si>
  <si>
    <t>Část výdajů nebo výsledku hospodaření před zdaněním  (ztráta), kterou rozdělujete na spolupracující osobu ( osoby ) podle §13 zákona</t>
  </si>
  <si>
    <t>Část příjmů nebo výsledku hospodaření před zdaněním  (zisk), která připadla na Vás jako na spolupracující osobu  podle §13 zákona</t>
  </si>
  <si>
    <t>Část výdajů nebo výsledku hospodaření před zdaněním  (ztráta), která připadla na Vás jako na spolupracující osobu  podle §13 zákona</t>
  </si>
  <si>
    <t>Roční úhrn čistého obratu</t>
  </si>
  <si>
    <r>
      <t>B. Hlavní (převažující) činnost</t>
    </r>
    <r>
      <rPr>
        <b/>
        <vertAlign val="superscript"/>
        <sz val="8"/>
        <rFont val="Arial CE"/>
        <family val="2"/>
      </rPr>
      <t xml:space="preserve"> 2)</t>
    </r>
  </si>
  <si>
    <t>Kód klasifikace OKEČ</t>
  </si>
  <si>
    <t>D. Tabulka pro poplatníky, kteří vedou daňovou evidenci podle §7b zákona</t>
  </si>
  <si>
    <t>Peněžní prostředky na bankovních účtech *)</t>
  </si>
  <si>
    <t>Pohledávky včetně poskytnutých úvěrů a půjček</t>
  </si>
  <si>
    <t>Ostatní majetek *)</t>
  </si>
  <si>
    <t>Závazky včetně přijatých úvěrů a půjček</t>
  </si>
  <si>
    <t>*)označené údaje jsou nepovinné</t>
  </si>
  <si>
    <r>
      <t>H. Údaje o osobě, která rozděluje příjmy a výdaje</t>
    </r>
    <r>
      <rPr>
        <b/>
        <i/>
        <vertAlign val="superscript"/>
        <sz val="8"/>
        <rFont val="Arial CE"/>
        <family val="2"/>
      </rPr>
      <t>2)</t>
    </r>
  </si>
  <si>
    <t>Kód státu</t>
  </si>
  <si>
    <t>Příjmy ze zdrojů v zahraničí, u nichž se použije metoda zápočtu</t>
  </si>
  <si>
    <t xml:space="preserve">Výdaje </t>
  </si>
  <si>
    <t>Rozdíl řádků (ř.320 - ř.328 )</t>
  </si>
  <si>
    <t>Daň uznaná k zápočtu ( úhrn řádku 326 i ze samostatných listů )</t>
  </si>
  <si>
    <t>Daň neuznaná k zápočtu ( úhrn řádku 327 i ze samostatných listů )</t>
  </si>
  <si>
    <t>Daň ze zbývajících částí příjmů dosažených za více zdaňovacích období (ř. 303 nebo ř. 310)</t>
  </si>
  <si>
    <t>Daň ze zbývajících částí příjmů dosažených za více zdaňovacích období (ř. 305 maximálně však do výše ř. 307)</t>
  </si>
  <si>
    <t>opravné</t>
  </si>
  <si>
    <t>dodatečné</t>
  </si>
  <si>
    <t>X</t>
  </si>
  <si>
    <t>do</t>
  </si>
  <si>
    <t>za zdaňovací období (kalendářní rok)</t>
  </si>
  <si>
    <t>Vyplní v celých Kč</t>
  </si>
  <si>
    <t>Příjmy podle § 9 zákona</t>
  </si>
  <si>
    <t>Výdaje podle § 9 zákona</t>
  </si>
  <si>
    <t>Úhrn pojistného</t>
  </si>
  <si>
    <t>Příjmy plynoucí ze zdrojů na území České republiky a příjmy plynoucí ze zdrojů v zahraničí</t>
  </si>
  <si>
    <t>**TENTO SPLÁTKOVÝ KALENDÁŘ PLATÍ PRO POPLATNÍKY, KTEŘÍ MAJÍ TERMÍN PRO ODEVZDÁNÍ DAŇOVÉHO PŘIZNÁNÍ STANOVEN NA BŘEZEN</t>
  </si>
  <si>
    <t>**TENTO SPLÁTKOVÝ KALENDÁŘ PLATÍ PRO POPLATNÍKY, KTEŘÍ MAJÍ TERMÍN PRO ODEVZDÁNÍ DAŇOVÉHO PŘIZNÁNÍ STANOVEN NA ČERVEN</t>
  </si>
  <si>
    <r>
      <t xml:space="preserve">05b V DAP je uplatňováno společné zdanění manželů podle § 13a zákona </t>
    </r>
    <r>
      <rPr>
        <vertAlign val="superscript"/>
        <sz val="8"/>
        <rFont val="Arial CE"/>
        <family val="2"/>
      </rPr>
      <t>1)</t>
    </r>
  </si>
  <si>
    <t>podle zákona č. 586/1992 Sb., o daních z příjmů, ve znění pozdějších předpisů ( dále jen "zákon" )</t>
  </si>
  <si>
    <r>
      <t>30 Spojení se zahraničními osobami</t>
    </r>
    <r>
      <rPr>
        <vertAlign val="superscript"/>
        <sz val="8"/>
        <rFont val="Arial CE"/>
        <family val="2"/>
      </rPr>
      <t>1)</t>
    </r>
  </si>
  <si>
    <t xml:space="preserve">Dílčí základ daně nebo ztráta z podnikání a z jiné samostané výdělečné činnosti podle § 7 zákona (ř. 113 přílohy č. 1 DAP). </t>
  </si>
  <si>
    <t>Úhrn řádků (ř. 37 + ř. 38 + ř. 39 + ř. 40). Kladnou hodnotu řádku lze dále použít pro odečet ztráty podle § 34 odst. 1 zákona.</t>
  </si>
  <si>
    <t>Uplatňovaná výše ztráty - vzniklé a vyměřené za předcházející zdaňovací období maximálně do výše ř. 41</t>
  </si>
  <si>
    <t>Základ daně po odečtení ztráty (ř. 42 - ř. 44 ) popřípadě minimální základ daně (ř. 43)</t>
  </si>
  <si>
    <r>
      <t>Tab.č.1</t>
    </r>
  </si>
  <si>
    <t>Odst.1 písm. a) zákona (základní nezdanitelná částka)</t>
  </si>
  <si>
    <t>Odst.1 písm. b) zákona (na manželku/manžela)</t>
  </si>
  <si>
    <t>Odst.1 písm. c) zákona (na poživatele část. invalidního důchodu)</t>
  </si>
  <si>
    <t>Odst.1 písm. d) zákona (na poživatele plného invalidního důchodu)</t>
  </si>
  <si>
    <t>Odst.1 písm. e) zákona ( na držitele průkazky ZTP/P )</t>
  </si>
  <si>
    <t>Odst.1 písm. f) zákona (studium)</t>
  </si>
  <si>
    <t>Odst.1 písm. b) zákona (na manželku/manžela, který/která je držitelem ZTP/P)</t>
  </si>
  <si>
    <r>
      <t>Pobíral-li jste k 1.1. zdaňovacího období starobní důchod ze sociálního zabezpečení,</t>
    </r>
    <r>
      <rPr>
        <vertAlign val="superscript"/>
        <sz val="8"/>
        <rFont val="Arial CE"/>
        <family val="2"/>
      </rPr>
      <t xml:space="preserve">                                                                                   </t>
    </r>
    <r>
      <rPr>
        <sz val="8"/>
        <rFont val="Arial CE"/>
        <family val="2"/>
      </rPr>
      <t>uveďte jeho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0"/>
      </rPr>
      <t>roční výši pouze v případě, uplatňujete-li nezdanitelnou část základu daně</t>
    </r>
  </si>
  <si>
    <t>Základ daně snížený o nezdanitelné části základu daně a položky odčitatelné od základu daně ( ř.45 - ř.60 ) nebo údaj z ř. 526 přílohy č. 5 DAP</t>
  </si>
  <si>
    <t>Základ daně zaokrouhlený na celé sta Kč dolů</t>
  </si>
  <si>
    <t>Daň podle §16 odst. 1 zákona ( ř. 63 ) nebo částka z ř. 330 přílohy č. 3 DAP</t>
  </si>
  <si>
    <r>
      <t xml:space="preserve">Daň celkem zaokrouhlená </t>
    </r>
    <r>
      <rPr>
        <b/>
        <sz val="8"/>
        <rFont val="Arial CE"/>
        <family val="2"/>
      </rPr>
      <t>na celé Kč</t>
    </r>
    <r>
      <rPr>
        <sz val="8"/>
        <rFont val="Arial CE"/>
        <family val="2"/>
      </rPr>
      <t xml:space="preserve"> nahoru ( ř.64 + ř.65)</t>
    </r>
  </si>
  <si>
    <t>Rozdíl řádků ( ř.72 - ř.71 ) : zvýšení (+) - daňová ztráta se zvyšuje, snížení (-) - daňová ztráta se snižuje</t>
  </si>
  <si>
    <t>Příjmení a jméno</t>
  </si>
  <si>
    <t>Příloha č.3 - "Výpočet daně z příjmů dosažených za více zdaňovacích období ( § 14 zákona ), daně z příjmů ze zahraničí ( § 38f zákona ) a daně po slevě ( § 35 zákona )" včetně Samostatných listů 4. oddílu</t>
  </si>
  <si>
    <t>Příloha č.5 - "Výpočet společného základu daně manželů podle § 13a zákona"</t>
  </si>
  <si>
    <t>"Potvrzení o zdanitelných příjmech ze závislé činnosti a z funkčních požitků a o sražených zálohách na daň a daňovém zvýhodnění" za příslušné zdaňovací období od všech zaměstnavatelů ( např. podle § 38j odst. 3 zákona )</t>
  </si>
  <si>
    <r>
      <t>Za finanční úřad přiznanou daňovou povinnost a ztrátu vyměřil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</t>
    </r>
  </si>
  <si>
    <t>podle § 46 odst. 5 zákona ČNR č. 337/1992 Sb.,</t>
  </si>
  <si>
    <t>o správě daní a poplatků, ve znění pozdějších předpisů, dne</t>
  </si>
  <si>
    <t xml:space="preserve">1. přeplatku na dani z příjmů fyzických osob  </t>
  </si>
  <si>
    <t xml:space="preserve">2. přeplatku na dani z příjmů fyzických osob v důsledku postupu podle § 13a zákona ve výši </t>
  </si>
  <si>
    <t>Podle ust. § 64 odst. 4 zákona č. 337/1992 Sb. o správě daní a poplatků, ve znění pozdějších předpisů, žádám o vrácení :</t>
  </si>
  <si>
    <r>
      <t>2)</t>
    </r>
    <r>
      <rPr>
        <sz val="7"/>
        <rFont val="Arial CE"/>
        <family val="2"/>
      </rPr>
      <t xml:space="preserve"> Údaj za část zdaňovacího období vyplňte, </t>
    </r>
    <r>
      <rPr>
        <b/>
        <sz val="7"/>
        <rFont val="Arial CE"/>
        <family val="0"/>
      </rPr>
      <t>pouze</t>
    </r>
    <r>
      <rPr>
        <sz val="7"/>
        <rFont val="Arial CE"/>
        <family val="2"/>
      </rPr>
      <t xml:space="preserve"> máte-li kód rozlišení typu přiznání "Prohlášení konkursu" nebo "Zrušení konkursu" nebo "Úmrtí" a dále v případech uvedených v § 40 zákona č. 337/1992 Sb., o správě daní a poplatků, ve znění pozdějších předpisů</t>
    </r>
  </si>
  <si>
    <t>ke dni  31.12.2005</t>
  </si>
  <si>
    <t>Příjmy podle § 7 zákona</t>
  </si>
  <si>
    <t>Výdaje související s příjmy podle § 7 zákona</t>
  </si>
  <si>
    <t>Rozdíl mezi příjmy a výdaji ( ř. 101 - ř. 102 - ř. 103 ) nebo výsledek hospodaření ( zisk, ztráta )</t>
  </si>
  <si>
    <t>Úhrn částek podle § 5, § 23 a ostatní úpravy podle zákona zvyšující - uveďte úhrn částek zvyšujících výsledek hospodaření nebo rozdíl mezi příjmy a výdaji. Podkladem jsou částky uvedené v odd. E na str. (2).</t>
  </si>
  <si>
    <t>Úhrn částek podle § 5, § 23 zákona a ostatní úpravy podle zákona snižující - uveďte úhrn částek snižujících výsledek hospodaření nebo rozdíl mezi příjmy a výdaji. Podkladem jsou částky uvedené v odd. E na str. (2).</t>
  </si>
  <si>
    <t>2. Doplňující údaje (§7 zákona)</t>
  </si>
  <si>
    <t>C. Údaje o podnikání a jiné samostatné výdělečné činnosti</t>
  </si>
  <si>
    <r>
      <t>Pokud jste pobíral/a k 1.1. zdaňovacího období starobní důchod ze sociálního zabezpečení,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>uveďte jeho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0"/>
      </rPr>
      <t>roční výši v Kč pouze v případě, uplatňujete-li nezdanitelnou část základu daně</t>
    </r>
  </si>
  <si>
    <t>ČR</t>
  </si>
  <si>
    <t>Vyplňte pouze v případě, vedete-li daňovou evidenci podle §7b zákona. Údaje vyplňte, prosím, v celých korunách.</t>
  </si>
  <si>
    <t>Peněžní prostředky v hotovosti *)</t>
  </si>
  <si>
    <t>Jste-li účastníkem sdružení, které není právnickou osobou, vyplňte údaje o ostatních členech sdružení.</t>
  </si>
  <si>
    <r>
      <t>G. Údaje o spolupracující osobě</t>
    </r>
    <r>
      <rPr>
        <b/>
        <i/>
        <vertAlign val="superscript"/>
        <sz val="8"/>
        <rFont val="Arial CE"/>
        <family val="2"/>
      </rPr>
      <t>2)</t>
    </r>
  </si>
  <si>
    <t>Jste-li osoba, která rozděluje příjmy a výdaje podle § 13 zákona, uveďte údaje o spolupracující osobě.</t>
  </si>
  <si>
    <t>manželka/ manžel</t>
  </si>
  <si>
    <t>Dílčí základ daně z ostatních příjmů podle § 10 zákona          (  ř. 40 )</t>
  </si>
  <si>
    <t>Dílčí základ daně z pronájmu podle § 9 zákona                        ( kladný ř. 39 )</t>
  </si>
  <si>
    <t>Formulář zpracovala ASPEKT HM, daňová, účetní a auditorská kancelář, Bělohorská 39, Praha 6-Břevnov, www.aspekthm.cz</t>
  </si>
  <si>
    <t>Formulář zpracovala ASPEKT HM, daňová, účetní a auditorská kancelář pro server business.center.cz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</si>
</sst>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  <numFmt numFmtId="167" formatCode="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[$-405]d\.\ mmmm\ yyyy"/>
    <numFmt numFmtId="173" formatCode="d/m/yyyy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14"/>
      <name val="Arial CE"/>
      <family val="0"/>
    </font>
    <font>
      <sz val="8"/>
      <name val="Arial"/>
      <family val="0"/>
    </font>
    <font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6"/>
      <name val="Arial"/>
      <family val="0"/>
    </font>
    <font>
      <vertAlign val="superscript"/>
      <sz val="8"/>
      <name val="Arial CE"/>
      <family val="2"/>
    </font>
    <font>
      <b/>
      <sz val="22"/>
      <name val="Arial CE"/>
      <family val="2"/>
    </font>
    <font>
      <b/>
      <sz val="12"/>
      <name val="Arial CE"/>
      <family val="2"/>
    </font>
    <font>
      <sz val="7"/>
      <name val="Arial"/>
      <family val="0"/>
    </font>
    <font>
      <sz val="7"/>
      <name val="Arial CE"/>
      <family val="2"/>
    </font>
    <font>
      <b/>
      <u val="single"/>
      <sz val="14"/>
      <name val="Arial CE"/>
      <family val="2"/>
    </font>
    <font>
      <i/>
      <sz val="8"/>
      <name val="Arial"/>
      <family val="2"/>
    </font>
    <font>
      <vertAlign val="superscript"/>
      <sz val="7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0"/>
    </font>
    <font>
      <b/>
      <u val="single"/>
      <sz val="10"/>
      <name val="Arial"/>
      <family val="0"/>
    </font>
    <font>
      <b/>
      <vertAlign val="superscript"/>
      <sz val="10"/>
      <name val="Arial"/>
      <family val="2"/>
    </font>
    <font>
      <sz val="9"/>
      <name val="Arial"/>
      <family val="0"/>
    </font>
    <font>
      <b/>
      <i/>
      <sz val="8"/>
      <name val="Arial"/>
      <family val="2"/>
    </font>
    <font>
      <b/>
      <i/>
      <sz val="8"/>
      <name val="Arial CE"/>
      <family val="2"/>
    </font>
    <font>
      <b/>
      <i/>
      <vertAlign val="superscript"/>
      <sz val="8"/>
      <name val="Arial CE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b/>
      <u val="single"/>
      <sz val="12"/>
      <name val="Arial CE"/>
      <family val="2"/>
    </font>
    <font>
      <u val="single"/>
      <sz val="12"/>
      <name val="Arial"/>
      <family val="0"/>
    </font>
    <font>
      <u val="single"/>
      <sz val="10"/>
      <color indexed="12"/>
      <name val="Arial"/>
      <family val="0"/>
    </font>
    <font>
      <b/>
      <i/>
      <u val="single"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b/>
      <vertAlign val="superscript"/>
      <sz val="8"/>
      <name val="Arial CE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7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0" fillId="0" borderId="1" applyNumberFormat="0" applyFill="0" applyAlignment="0" applyProtection="0"/>
  </cellStyleXfs>
  <cellXfs count="1009">
    <xf numFmtId="0" fontId="0" fillId="0" borderId="0" xfId="0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24" applyFont="1" applyFill="1" applyAlignment="1">
      <alignment/>
    </xf>
    <xf numFmtId="0" fontId="7" fillId="2" borderId="0" xfId="24" applyFont="1" applyFill="1" applyAlignment="1">
      <alignment/>
    </xf>
    <xf numFmtId="0" fontId="6" fillId="2" borderId="2" xfId="24" applyFont="1" applyFill="1" applyBorder="1" applyAlignment="1">
      <alignment horizontal="center"/>
    </xf>
    <xf numFmtId="0" fontId="6" fillId="2" borderId="3" xfId="24" applyFont="1" applyFill="1" applyBorder="1" applyAlignment="1" applyProtection="1">
      <alignment/>
      <protection locked="0"/>
    </xf>
    <xf numFmtId="0" fontId="1" fillId="2" borderId="0" xfId="0" applyFont="1" applyFill="1" applyAlignment="1">
      <alignment/>
    </xf>
    <xf numFmtId="0" fontId="9" fillId="3" borderId="4" xfId="24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9" fillId="3" borderId="5" xfId="24" applyFont="1" applyFill="1" applyBorder="1" applyAlignment="1">
      <alignment horizontal="center"/>
    </xf>
    <xf numFmtId="0" fontId="6" fillId="2" borderId="2" xfId="24" applyFont="1" applyFill="1" applyBorder="1" applyAlignment="1" applyProtection="1">
      <alignment horizontal="center"/>
      <protection locked="0"/>
    </xf>
    <xf numFmtId="0" fontId="6" fillId="2" borderId="6" xfId="24" applyFont="1" applyFill="1" applyBorder="1" applyAlignment="1" applyProtection="1">
      <alignment horizontal="center"/>
      <protection locked="0"/>
    </xf>
    <xf numFmtId="0" fontId="6" fillId="2" borderId="6" xfId="24" applyFont="1" applyFill="1" applyBorder="1" applyAlignment="1">
      <alignment horizontal="center"/>
    </xf>
    <xf numFmtId="0" fontId="6" fillId="2" borderId="7" xfId="24" applyFont="1" applyFill="1" applyBorder="1" applyAlignment="1">
      <alignment horizontal="center"/>
    </xf>
    <xf numFmtId="0" fontId="9" fillId="3" borderId="0" xfId="24" applyFont="1" applyFill="1" applyAlignment="1">
      <alignment horizontal="center"/>
    </xf>
    <xf numFmtId="0" fontId="7" fillId="3" borderId="0" xfId="24" applyFont="1" applyFill="1" applyAlignment="1">
      <alignment horizontal="center"/>
    </xf>
    <xf numFmtId="49" fontId="9" fillId="2" borderId="8" xfId="24" applyNumberFormat="1" applyFont="1" applyFill="1" applyBorder="1" applyAlignment="1">
      <alignment horizontal="left" vertical="top"/>
    </xf>
    <xf numFmtId="49" fontId="9" fillId="2" borderId="9" xfId="24" applyNumberFormat="1" applyFont="1" applyFill="1" applyBorder="1" applyAlignment="1">
      <alignment horizontal="left" vertical="top"/>
    </xf>
    <xf numFmtId="49" fontId="6" fillId="2" borderId="10" xfId="24" applyNumberFormat="1" applyFont="1" applyFill="1" applyBorder="1" applyAlignment="1" applyProtection="1">
      <alignment horizontal="center"/>
      <protection locked="0"/>
    </xf>
    <xf numFmtId="49" fontId="6" fillId="2" borderId="11" xfId="24" applyNumberFormat="1" applyFont="1" applyFill="1" applyBorder="1" applyAlignment="1" applyProtection="1">
      <alignment horizontal="center"/>
      <protection locked="0"/>
    </xf>
    <xf numFmtId="49" fontId="9" fillId="2" borderId="12" xfId="24" applyNumberFormat="1" applyFont="1" applyFill="1" applyBorder="1" applyAlignment="1">
      <alignment horizontal="left" vertical="top" wrapText="1"/>
    </xf>
    <xf numFmtId="49" fontId="9" fillId="2" borderId="13" xfId="24" applyNumberFormat="1" applyFont="1" applyFill="1" applyBorder="1" applyAlignment="1">
      <alignment horizontal="left" vertical="top"/>
    </xf>
    <xf numFmtId="14" fontId="7" fillId="2" borderId="2" xfId="24" applyNumberFormat="1" applyFont="1" applyFill="1" applyBorder="1" applyAlignment="1" applyProtection="1">
      <alignment horizontal="center"/>
      <protection locked="0"/>
    </xf>
    <xf numFmtId="0" fontId="9" fillId="3" borderId="4" xfId="24" applyFont="1" applyFill="1" applyBorder="1" applyAlignment="1">
      <alignment horizontal="center" vertical="center" wrapText="1"/>
    </xf>
    <xf numFmtId="0" fontId="9" fillId="3" borderId="9" xfId="24" applyFont="1" applyFill="1" applyBorder="1" applyAlignment="1">
      <alignment horizontal="center" vertical="center" wrapText="1"/>
    </xf>
    <xf numFmtId="0" fontId="9" fillId="3" borderId="9" xfId="24" applyFont="1" applyFill="1" applyBorder="1" applyAlignment="1">
      <alignment horizontal="center" vertical="center"/>
    </xf>
    <xf numFmtId="0" fontId="9" fillId="3" borderId="4" xfId="24" applyFont="1" applyFill="1" applyBorder="1" applyAlignment="1">
      <alignment horizontal="center" vertical="center"/>
    </xf>
    <xf numFmtId="0" fontId="9" fillId="3" borderId="7" xfId="24" applyFont="1" applyFill="1" applyBorder="1" applyAlignment="1">
      <alignment horizontal="center" vertical="center"/>
    </xf>
    <xf numFmtId="0" fontId="9" fillId="3" borderId="4" xfId="24" applyFont="1" applyFill="1" applyBorder="1" applyAlignment="1" applyProtection="1">
      <alignment horizontal="center" vertical="center"/>
      <protection/>
    </xf>
    <xf numFmtId="0" fontId="9" fillId="3" borderId="9" xfId="24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0" fontId="6" fillId="2" borderId="0" xfId="24" applyFont="1" applyFill="1" applyAlignment="1" applyProtection="1">
      <alignment/>
      <protection/>
    </xf>
    <xf numFmtId="0" fontId="6" fillId="3" borderId="0" xfId="24" applyFont="1" applyFill="1" applyAlignment="1" applyProtection="1">
      <alignment/>
      <protection/>
    </xf>
    <xf numFmtId="0" fontId="9" fillId="3" borderId="0" xfId="24" applyFont="1" applyFill="1" applyAlignment="1" applyProtection="1">
      <alignment/>
      <protection/>
    </xf>
    <xf numFmtId="0" fontId="9" fillId="3" borderId="0" xfId="24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9" fillId="3" borderId="0" xfId="24" applyFont="1" applyFill="1" applyAlignment="1" applyProtection="1">
      <alignment horizontal="center"/>
      <protection/>
    </xf>
    <xf numFmtId="0" fontId="9" fillId="3" borderId="0" xfId="24" applyFont="1" applyFill="1" applyAlignment="1" applyProtection="1">
      <alignment horizontal="right"/>
      <protection/>
    </xf>
    <xf numFmtId="0" fontId="15" fillId="3" borderId="0" xfId="24" applyFont="1" applyFill="1" applyAlignment="1" applyProtection="1">
      <alignment horizontal="right"/>
      <protection/>
    </xf>
    <xf numFmtId="0" fontId="0" fillId="4" borderId="0" xfId="0" applyFill="1" applyAlignment="1">
      <alignment/>
    </xf>
    <xf numFmtId="0" fontId="6" fillId="4" borderId="0" xfId="24" applyFont="1" applyFill="1" applyAlignment="1">
      <alignment/>
    </xf>
    <xf numFmtId="0" fontId="7" fillId="2" borderId="14" xfId="24" applyFont="1" applyFill="1" applyBorder="1" applyAlignment="1">
      <alignment horizontal="center"/>
    </xf>
    <xf numFmtId="0" fontId="7" fillId="2" borderId="15" xfId="24" applyFont="1" applyFill="1" applyBorder="1" applyAlignment="1">
      <alignment horizontal="center"/>
    </xf>
    <xf numFmtId="0" fontId="7" fillId="2" borderId="16" xfId="24" applyFont="1" applyFill="1" applyBorder="1" applyAlignment="1">
      <alignment horizontal="center"/>
    </xf>
    <xf numFmtId="0" fontId="7" fillId="4" borderId="0" xfId="24" applyFont="1" applyFill="1" applyAlignment="1">
      <alignment horizontal="right"/>
    </xf>
    <xf numFmtId="0" fontId="6" fillId="2" borderId="17" xfId="24" applyFont="1" applyFill="1" applyBorder="1" applyAlignment="1">
      <alignment/>
    </xf>
    <xf numFmtId="0" fontId="7" fillId="2" borderId="18" xfId="24" applyFont="1" applyFill="1" applyBorder="1" applyAlignment="1">
      <alignment horizontal="center"/>
    </xf>
    <xf numFmtId="0" fontId="7" fillId="2" borderId="19" xfId="24" applyFont="1" applyFill="1" applyBorder="1" applyAlignment="1">
      <alignment horizontal="center"/>
    </xf>
    <xf numFmtId="0" fontId="0" fillId="2" borderId="20" xfId="24" applyFont="1" applyFill="1" applyBorder="1" applyAlignment="1">
      <alignment/>
    </xf>
    <xf numFmtId="0" fontId="7" fillId="2" borderId="21" xfId="24" applyFont="1" applyFill="1" applyBorder="1" applyAlignment="1">
      <alignment horizontal="center"/>
    </xf>
    <xf numFmtId="0" fontId="7" fillId="2" borderId="22" xfId="24" applyFont="1" applyFill="1" applyBorder="1" applyAlignment="1">
      <alignment horizontal="center"/>
    </xf>
    <xf numFmtId="167" fontId="0" fillId="2" borderId="23" xfId="19" applyNumberFormat="1" applyFont="1" applyFill="1" applyBorder="1" applyAlignment="1">
      <alignment horizontal="center"/>
    </xf>
    <xf numFmtId="0" fontId="6" fillId="2" borderId="5" xfId="24" applyFont="1" applyFill="1" applyBorder="1" applyAlignment="1">
      <alignment horizontal="center"/>
    </xf>
    <xf numFmtId="167" fontId="0" fillId="2" borderId="23" xfId="19" applyNumberFormat="1" applyFont="1" applyFill="1" applyBorder="1" applyAlignment="1">
      <alignment horizontal="center" wrapText="1"/>
    </xf>
    <xf numFmtId="167" fontId="6" fillId="2" borderId="23" xfId="24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7" fontId="6" fillId="2" borderId="24" xfId="24" applyNumberFormat="1" applyFont="1" applyFill="1" applyBorder="1" applyAlignment="1">
      <alignment horizontal="center"/>
    </xf>
    <xf numFmtId="16" fontId="6" fillId="4" borderId="0" xfId="24" applyNumberFormat="1" applyFont="1" applyFill="1" applyAlignment="1">
      <alignment horizontal="center"/>
    </xf>
    <xf numFmtId="0" fontId="12" fillId="5" borderId="2" xfId="0" applyFont="1" applyFill="1" applyBorder="1" applyAlignment="1" applyProtection="1">
      <alignment horizontal="center"/>
      <protection/>
    </xf>
    <xf numFmtId="0" fontId="12" fillId="5" borderId="5" xfId="0" applyFont="1" applyFill="1" applyBorder="1" applyAlignment="1" applyProtection="1">
      <alignment horizontal="center"/>
      <protection/>
    </xf>
    <xf numFmtId="0" fontId="9" fillId="3" borderId="23" xfId="24" applyFont="1" applyFill="1" applyBorder="1" applyAlignment="1" applyProtection="1">
      <alignment horizontal="center"/>
      <protection/>
    </xf>
    <xf numFmtId="0" fontId="9" fillId="3" borderId="24" xfId="24" applyFont="1" applyFill="1" applyBorder="1" applyAlignment="1" applyProtection="1">
      <alignment horizontal="center"/>
      <protection/>
    </xf>
    <xf numFmtId="49" fontId="6" fillId="2" borderId="2" xfId="24" applyNumberFormat="1" applyFont="1" applyFill="1" applyBorder="1" applyAlignment="1" applyProtection="1">
      <alignment horizontal="center"/>
      <protection locked="0"/>
    </xf>
    <xf numFmtId="49" fontId="0" fillId="6" borderId="2" xfId="0" applyNumberFormat="1" applyFont="1" applyFill="1" applyBorder="1" applyAlignment="1" applyProtection="1">
      <alignment horizontal="center"/>
      <protection locked="0"/>
    </xf>
    <xf numFmtId="10" fontId="6" fillId="2" borderId="5" xfId="24" applyNumberFormat="1" applyFont="1" applyFill="1" applyBorder="1" applyAlignment="1" applyProtection="1">
      <alignment horizontal="center"/>
      <protection locked="0"/>
    </xf>
    <xf numFmtId="10" fontId="6" fillId="2" borderId="2" xfId="24" applyNumberFormat="1" applyFont="1" applyFill="1" applyBorder="1" applyAlignment="1" applyProtection="1">
      <alignment horizontal="center"/>
      <protection locked="0"/>
    </xf>
    <xf numFmtId="10" fontId="6" fillId="2" borderId="6" xfId="24" applyNumberFormat="1" applyFont="1" applyFill="1" applyBorder="1" applyAlignment="1" applyProtection="1">
      <alignment horizontal="center"/>
      <protection locked="0"/>
    </xf>
    <xf numFmtId="10" fontId="6" fillId="2" borderId="7" xfId="24" applyNumberFormat="1" applyFont="1" applyFill="1" applyBorder="1" applyAlignment="1" applyProtection="1">
      <alignment horizontal="center"/>
      <protection locked="0"/>
    </xf>
    <xf numFmtId="0" fontId="9" fillId="3" borderId="2" xfId="24" applyFont="1" applyFill="1" applyBorder="1" applyAlignment="1" applyProtection="1">
      <alignment horizontal="center" vertical="center"/>
      <protection/>
    </xf>
    <xf numFmtId="0" fontId="9" fillId="3" borderId="5" xfId="24" applyFont="1" applyFill="1" applyBorder="1" applyAlignment="1" applyProtection="1">
      <alignment horizontal="center" vertical="center" wrapText="1"/>
      <protection/>
    </xf>
    <xf numFmtId="0" fontId="12" fillId="6" borderId="15" xfId="0" applyFont="1" applyFill="1" applyBorder="1" applyAlignment="1" applyProtection="1">
      <alignment vertical="top"/>
      <protection/>
    </xf>
    <xf numFmtId="0" fontId="12" fillId="6" borderId="16" xfId="0" applyFont="1" applyFill="1" applyBorder="1" applyAlignment="1" applyProtection="1">
      <alignment vertical="top"/>
      <protection/>
    </xf>
    <xf numFmtId="10" fontId="0" fillId="6" borderId="19" xfId="0" applyNumberFormat="1" applyFill="1" applyBorder="1" applyAlignment="1" applyProtection="1">
      <alignment horizontal="right"/>
      <protection locked="0"/>
    </xf>
    <xf numFmtId="0" fontId="9" fillId="3" borderId="23" xfId="24" applyFont="1" applyFill="1" applyBorder="1" applyAlignment="1" applyProtection="1">
      <alignment horizontal="center" vertical="center"/>
      <protection/>
    </xf>
    <xf numFmtId="0" fontId="9" fillId="3" borderId="24" xfId="24" applyFont="1" applyFill="1" applyBorder="1" applyAlignment="1" applyProtection="1">
      <alignment horizontal="center" vertical="center"/>
      <protection/>
    </xf>
    <xf numFmtId="0" fontId="9" fillId="3" borderId="4" xfId="24" applyFont="1" applyFill="1" applyBorder="1" applyAlignment="1" applyProtection="1">
      <alignment horizontal="center" vertical="center"/>
      <protection/>
    </xf>
    <xf numFmtId="0" fontId="9" fillId="3" borderId="9" xfId="24" applyFont="1" applyFill="1" applyBorder="1" applyAlignment="1" applyProtection="1">
      <alignment horizontal="center" vertical="center"/>
      <protection/>
    </xf>
    <xf numFmtId="0" fontId="9" fillId="3" borderId="25" xfId="24" applyFont="1" applyFill="1" applyBorder="1" applyAlignment="1" applyProtection="1">
      <alignment horizontal="center" vertical="center"/>
      <protection/>
    </xf>
    <xf numFmtId="0" fontId="9" fillId="3" borderId="26" xfId="24" applyFont="1" applyFill="1" applyBorder="1" applyAlignment="1" applyProtection="1">
      <alignment horizontal="center" vertical="center"/>
      <protection/>
    </xf>
    <xf numFmtId="49" fontId="9" fillId="2" borderId="13" xfId="24" applyNumberFormat="1" applyFont="1" applyFill="1" applyBorder="1" applyAlignment="1" applyProtection="1">
      <alignment horizontal="left" vertical="top" wrapText="1"/>
      <protection/>
    </xf>
    <xf numFmtId="49" fontId="0" fillId="6" borderId="11" xfId="0" applyNumberFormat="1" applyFill="1" applyBorder="1" applyAlignment="1" applyProtection="1">
      <alignment horizontal="center"/>
      <protection locked="0"/>
    </xf>
    <xf numFmtId="0" fontId="0" fillId="7" borderId="0" xfId="0" applyFill="1" applyAlignment="1">
      <alignment/>
    </xf>
    <xf numFmtId="0" fontId="6" fillId="7" borderId="0" xfId="24" applyFont="1" applyFill="1" applyAlignment="1">
      <alignment/>
    </xf>
    <xf numFmtId="0" fontId="19" fillId="8" borderId="0" xfId="24" applyFont="1" applyFill="1" applyAlignment="1">
      <alignment/>
    </xf>
    <xf numFmtId="0" fontId="7" fillId="8" borderId="27" xfId="24" applyFont="1" applyFill="1" applyBorder="1" applyAlignment="1">
      <alignment/>
    </xf>
    <xf numFmtId="0" fontId="7" fillId="8" borderId="28" xfId="24" applyFont="1" applyFill="1" applyBorder="1" applyAlignment="1">
      <alignment horizontal="center"/>
    </xf>
    <xf numFmtId="0" fontId="7" fillId="8" borderId="3" xfId="24" applyFont="1" applyFill="1" applyBorder="1" applyAlignment="1">
      <alignment horizontal="center"/>
    </xf>
    <xf numFmtId="0" fontId="6" fillId="8" borderId="8" xfId="24" applyFont="1" applyFill="1" applyBorder="1" applyAlignment="1">
      <alignment/>
    </xf>
    <xf numFmtId="2" fontId="6" fillId="2" borderId="29" xfId="24" applyNumberFormat="1" applyFont="1" applyFill="1" applyBorder="1" applyAlignment="1" applyProtection="1">
      <alignment/>
      <protection locked="0"/>
    </xf>
    <xf numFmtId="2" fontId="6" fillId="2" borderId="10" xfId="24" applyNumberFormat="1" applyFont="1" applyFill="1" applyBorder="1" applyAlignment="1" applyProtection="1">
      <alignment/>
      <protection locked="0"/>
    </xf>
    <xf numFmtId="0" fontId="6" fillId="8" borderId="4" xfId="24" applyFont="1" applyFill="1" applyBorder="1" applyAlignment="1">
      <alignment/>
    </xf>
    <xf numFmtId="2" fontId="6" fillId="2" borderId="2" xfId="24" applyNumberFormat="1" applyFont="1" applyFill="1" applyBorder="1" applyAlignment="1" applyProtection="1">
      <alignment/>
      <protection locked="0"/>
    </xf>
    <xf numFmtId="2" fontId="6" fillId="2" borderId="30" xfId="24" applyNumberFormat="1" applyFont="1" applyFill="1" applyBorder="1" applyAlignment="1" applyProtection="1">
      <alignment/>
      <protection locked="0"/>
    </xf>
    <xf numFmtId="0" fontId="25" fillId="8" borderId="4" xfId="24" applyFont="1" applyFill="1" applyBorder="1" applyAlignment="1">
      <alignment/>
    </xf>
    <xf numFmtId="2" fontId="7" fillId="2" borderId="2" xfId="24" applyNumberFormat="1" applyFont="1" applyFill="1" applyBorder="1" applyAlignment="1">
      <alignment/>
    </xf>
    <xf numFmtId="2" fontId="7" fillId="2" borderId="30" xfId="24" applyNumberFormat="1" applyFont="1" applyFill="1" applyBorder="1" applyAlignment="1">
      <alignment/>
    </xf>
    <xf numFmtId="0" fontId="6" fillId="8" borderId="9" xfId="24" applyFont="1" applyFill="1" applyBorder="1" applyAlignment="1">
      <alignment/>
    </xf>
    <xf numFmtId="2" fontId="6" fillId="2" borderId="6" xfId="24" applyNumberFormat="1" applyFont="1" applyFill="1" applyBorder="1" applyAlignment="1">
      <alignment/>
    </xf>
    <xf numFmtId="2" fontId="6" fillId="2" borderId="31" xfId="24" applyNumberFormat="1" applyFont="1" applyFill="1" applyBorder="1" applyAlignment="1">
      <alignment/>
    </xf>
    <xf numFmtId="0" fontId="7" fillId="8" borderId="32" xfId="24" applyFont="1" applyFill="1" applyBorder="1" applyAlignment="1">
      <alignment/>
    </xf>
    <xf numFmtId="2" fontId="6" fillId="8" borderId="33" xfId="24" applyNumberFormat="1" applyFont="1" applyFill="1" applyBorder="1" applyAlignment="1">
      <alignment/>
    </xf>
    <xf numFmtId="2" fontId="6" fillId="8" borderId="34" xfId="24" applyNumberFormat="1" applyFont="1" applyFill="1" applyBorder="1" applyAlignment="1">
      <alignment/>
    </xf>
    <xf numFmtId="0" fontId="6" fillId="8" borderId="35" xfId="24" applyFont="1" applyFill="1" applyBorder="1" applyAlignment="1">
      <alignment/>
    </xf>
    <xf numFmtId="0" fontId="7" fillId="8" borderId="36" xfId="24" applyFont="1" applyFill="1" applyBorder="1" applyAlignment="1">
      <alignment horizontal="center"/>
    </xf>
    <xf numFmtId="0" fontId="6" fillId="8" borderId="37" xfId="24" applyFont="1" applyFill="1" applyBorder="1" applyAlignment="1">
      <alignment/>
    </xf>
    <xf numFmtId="2" fontId="6" fillId="2" borderId="38" xfId="24" applyNumberFormat="1" applyFont="1" applyFill="1" applyBorder="1" applyAlignment="1" applyProtection="1">
      <alignment/>
      <protection locked="0"/>
    </xf>
    <xf numFmtId="0" fontId="6" fillId="8" borderId="39" xfId="24" applyFont="1" applyFill="1" applyBorder="1" applyAlignment="1">
      <alignment/>
    </xf>
    <xf numFmtId="2" fontId="6" fillId="2" borderId="5" xfId="24" applyNumberFormat="1" applyFont="1" applyFill="1" applyBorder="1" applyAlignment="1" applyProtection="1">
      <alignment/>
      <protection locked="0"/>
    </xf>
    <xf numFmtId="0" fontId="6" fillId="8" borderId="13" xfId="24" applyFont="1" applyFill="1" applyBorder="1" applyAlignment="1">
      <alignment/>
    </xf>
    <xf numFmtId="2" fontId="6" fillId="2" borderId="7" xfId="24" applyNumberFormat="1" applyFont="1" applyFill="1" applyBorder="1" applyAlignment="1">
      <alignment/>
    </xf>
    <xf numFmtId="0" fontId="6" fillId="8" borderId="0" xfId="24" applyFont="1" applyFill="1" applyBorder="1" applyAlignment="1">
      <alignment/>
    </xf>
    <xf numFmtId="2" fontId="6" fillId="8" borderId="40" xfId="24" applyNumberFormat="1" applyFont="1" applyFill="1" applyBorder="1" applyAlignment="1">
      <alignment/>
    </xf>
    <xf numFmtId="0" fontId="26" fillId="8" borderId="4" xfId="24" applyFont="1" applyFill="1" applyBorder="1" applyAlignment="1">
      <alignment/>
    </xf>
    <xf numFmtId="0" fontId="26" fillId="8" borderId="41" xfId="24" applyFont="1" applyFill="1" applyBorder="1" applyAlignment="1">
      <alignment/>
    </xf>
    <xf numFmtId="0" fontId="25" fillId="8" borderId="25" xfId="24" applyFont="1" applyFill="1" applyBorder="1" applyAlignment="1">
      <alignment/>
    </xf>
    <xf numFmtId="2" fontId="7" fillId="2" borderId="42" xfId="24" applyNumberFormat="1" applyFont="1" applyFill="1" applyBorder="1" applyAlignment="1" applyProtection="1">
      <alignment/>
      <protection/>
    </xf>
    <xf numFmtId="49" fontId="9" fillId="2" borderId="27" xfId="24" applyNumberFormat="1" applyFont="1" applyFill="1" applyBorder="1" applyAlignment="1">
      <alignment horizontal="left" vertical="top"/>
    </xf>
    <xf numFmtId="49" fontId="9" fillId="2" borderId="43" xfId="24" applyNumberFormat="1" applyFont="1" applyFill="1" applyBorder="1" applyAlignment="1">
      <alignment horizontal="left" vertical="top"/>
    </xf>
    <xf numFmtId="49" fontId="6" fillId="2" borderId="3" xfId="24" applyNumberFormat="1" applyFont="1" applyFill="1" applyBorder="1" applyAlignment="1" applyProtection="1">
      <alignment horizontal="center"/>
      <protection locked="0"/>
    </xf>
    <xf numFmtId="3" fontId="6" fillId="6" borderId="2" xfId="0" applyNumberFormat="1" applyFont="1" applyFill="1" applyBorder="1" applyAlignment="1" applyProtection="1">
      <alignment horizontal="center" vertical="center"/>
      <protection/>
    </xf>
    <xf numFmtId="3" fontId="6" fillId="6" borderId="6" xfId="0" applyNumberFormat="1" applyFont="1" applyFill="1" applyBorder="1" applyAlignment="1" applyProtection="1">
      <alignment horizontal="center" vertical="center"/>
      <protection/>
    </xf>
    <xf numFmtId="0" fontId="6" fillId="3" borderId="5" xfId="24" applyFont="1" applyFill="1" applyBorder="1" applyAlignment="1" applyProtection="1">
      <alignment horizontal="left"/>
      <protection/>
    </xf>
    <xf numFmtId="10" fontId="6" fillId="2" borderId="2" xfId="24" applyNumberFormat="1" applyFont="1" applyFill="1" applyBorder="1" applyAlignment="1" applyProtection="1">
      <alignment horizontal="center" vertical="center"/>
      <protection/>
    </xf>
    <xf numFmtId="0" fontId="9" fillId="3" borderId="39" xfId="24" applyFont="1" applyFill="1" applyBorder="1" applyAlignment="1" applyProtection="1">
      <alignment vertical="center"/>
      <protection/>
    </xf>
    <xf numFmtId="0" fontId="9" fillId="3" borderId="44" xfId="24" applyFont="1" applyFill="1" applyBorder="1" applyAlignment="1" applyProtection="1">
      <alignment vertical="center" wrapText="1"/>
      <protection/>
    </xf>
    <xf numFmtId="0" fontId="9" fillId="3" borderId="13" xfId="24" applyFont="1" applyFill="1" applyBorder="1" applyAlignment="1" applyProtection="1">
      <alignment vertical="center"/>
      <protection/>
    </xf>
    <xf numFmtId="0" fontId="9" fillId="3" borderId="45" xfId="24" applyFont="1" applyFill="1" applyBorder="1" applyAlignment="1" applyProtection="1">
      <alignment vertical="center" wrapText="1"/>
      <protection/>
    </xf>
    <xf numFmtId="0" fontId="9" fillId="3" borderId="11" xfId="24" applyFont="1" applyFill="1" applyBorder="1" applyAlignment="1" applyProtection="1">
      <alignment vertical="center" wrapText="1"/>
      <protection/>
    </xf>
    <xf numFmtId="0" fontId="7" fillId="3" borderId="0" xfId="24" applyFont="1" applyFill="1" applyAlignment="1">
      <alignment horizontal="right"/>
    </xf>
    <xf numFmtId="0" fontId="0" fillId="5" borderId="0" xfId="0" applyFill="1" applyAlignment="1">
      <alignment/>
    </xf>
    <xf numFmtId="0" fontId="9" fillId="3" borderId="45" xfId="24" applyFont="1" applyFill="1" applyBorder="1" applyAlignment="1" applyProtection="1">
      <alignment vertical="center"/>
      <protection/>
    </xf>
    <xf numFmtId="0" fontId="9" fillId="3" borderId="45" xfId="24" applyFont="1" applyFill="1" applyBorder="1" applyAlignment="1" applyProtection="1">
      <alignment vertical="center" wrapText="1" shrinkToFit="1"/>
      <protection/>
    </xf>
    <xf numFmtId="0" fontId="1" fillId="3" borderId="0" xfId="0" applyFont="1" applyFill="1" applyBorder="1" applyAlignment="1">
      <alignment horizontal="center"/>
    </xf>
    <xf numFmtId="0" fontId="9" fillId="3" borderId="0" xfId="24" applyFont="1" applyFill="1" applyAlignment="1">
      <alignment horizontal="left"/>
    </xf>
    <xf numFmtId="0" fontId="7" fillId="2" borderId="2" xfId="24" applyFont="1" applyFill="1" applyBorder="1" applyAlignment="1" applyProtection="1">
      <alignment horizontal="center" vertical="center"/>
      <protection locked="0"/>
    </xf>
    <xf numFmtId="0" fontId="9" fillId="3" borderId="0" xfId="24" applyFont="1" applyFill="1" applyAlignment="1">
      <alignment horizontal="center" wrapText="1"/>
    </xf>
    <xf numFmtId="49" fontId="12" fillId="6" borderId="46" xfId="0" applyNumberFormat="1" applyFont="1" applyFill="1" applyBorder="1" applyAlignment="1" applyProtection="1">
      <alignment horizontal="left" vertical="top" wrapText="1"/>
      <protection/>
    </xf>
    <xf numFmtId="49" fontId="12" fillId="6" borderId="37" xfId="0" applyNumberFormat="1" applyFont="1" applyFill="1" applyBorder="1" applyAlignment="1" applyProtection="1">
      <alignment horizontal="left" vertical="top" wrapText="1"/>
      <protection/>
    </xf>
    <xf numFmtId="0" fontId="9" fillId="3" borderId="41" xfId="24" applyFont="1" applyFill="1" applyBorder="1" applyAlignment="1">
      <alignment horizontal="center" wrapText="1"/>
    </xf>
    <xf numFmtId="0" fontId="0" fillId="5" borderId="41" xfId="0" applyFill="1" applyBorder="1" applyAlignment="1">
      <alignment horizontal="left" wrapText="1"/>
    </xf>
    <xf numFmtId="0" fontId="0" fillId="6" borderId="0" xfId="0" applyFill="1" applyAlignment="1">
      <alignment/>
    </xf>
    <xf numFmtId="0" fontId="0" fillId="5" borderId="45" xfId="0" applyFill="1" applyBorder="1" applyAlignment="1">
      <alignment vertical="center" wrapText="1"/>
    </xf>
    <xf numFmtId="0" fontId="12" fillId="5" borderId="45" xfId="0" applyFont="1" applyFill="1" applyBorder="1" applyAlignment="1">
      <alignment horizontal="center"/>
    </xf>
    <xf numFmtId="0" fontId="9" fillId="3" borderId="39" xfId="24" applyFont="1" applyFill="1" applyBorder="1" applyAlignment="1" applyProtection="1">
      <alignment vertical="center" wrapText="1" shrinkToFit="1"/>
      <protection/>
    </xf>
    <xf numFmtId="0" fontId="9" fillId="3" borderId="13" xfId="24" applyFont="1" applyFill="1" applyBorder="1" applyAlignment="1" applyProtection="1">
      <alignment vertical="center" wrapText="1" shrinkToFit="1"/>
      <protection/>
    </xf>
    <xf numFmtId="0" fontId="9" fillId="3" borderId="25" xfId="24" applyFont="1" applyFill="1" applyBorder="1" applyAlignment="1">
      <alignment horizontal="center" vertical="center"/>
    </xf>
    <xf numFmtId="0" fontId="6" fillId="2" borderId="27" xfId="24" applyFont="1" applyFill="1" applyBorder="1" applyAlignment="1" applyProtection="1">
      <alignment horizontal="left"/>
      <protection locked="0"/>
    </xf>
    <xf numFmtId="0" fontId="6" fillId="2" borderId="35" xfId="24" applyFont="1" applyFill="1" applyBorder="1" applyAlignment="1" applyProtection="1">
      <alignment horizontal="right"/>
      <protection locked="0"/>
    </xf>
    <xf numFmtId="0" fontId="6" fillId="2" borderId="31" xfId="24" applyFont="1" applyFill="1" applyBorder="1" applyAlignment="1" applyProtection="1">
      <alignment/>
      <protection locked="0"/>
    </xf>
    <xf numFmtId="0" fontId="9" fillId="3" borderId="0" xfId="24" applyFont="1" applyFill="1" applyBorder="1" applyAlignment="1" applyProtection="1">
      <alignment/>
      <protection/>
    </xf>
    <xf numFmtId="0" fontId="9" fillId="3" borderId="0" xfId="24" applyFont="1" applyFill="1" applyAlignment="1" applyProtection="1">
      <alignment horizontal="right"/>
      <protection/>
    </xf>
    <xf numFmtId="0" fontId="6" fillId="2" borderId="35" xfId="24" applyFont="1" applyFill="1" applyBorder="1" applyAlignment="1" applyProtection="1">
      <alignment horizontal="center"/>
      <protection locked="0"/>
    </xf>
    <xf numFmtId="0" fontId="9" fillId="3" borderId="47" xfId="24" applyFont="1" applyFill="1" applyBorder="1" applyAlignment="1">
      <alignment horizontal="center"/>
    </xf>
    <xf numFmtId="0" fontId="9" fillId="3" borderId="25" xfId="24" applyFont="1" applyFill="1" applyBorder="1" applyAlignment="1">
      <alignment horizontal="center" vertical="center" wrapText="1"/>
    </xf>
    <xf numFmtId="0" fontId="9" fillId="3" borderId="48" xfId="24" applyFont="1" applyFill="1" applyBorder="1" applyAlignment="1">
      <alignment horizontal="right" vertical="center"/>
    </xf>
    <xf numFmtId="3" fontId="6" fillId="6" borderId="5" xfId="0" applyNumberFormat="1" applyFont="1" applyFill="1" applyBorder="1" applyAlignment="1" applyProtection="1">
      <alignment horizontal="center" vertical="center"/>
      <protection/>
    </xf>
    <xf numFmtId="3" fontId="9" fillId="5" borderId="29" xfId="0" applyNumberFormat="1" applyFont="1" applyFill="1" applyBorder="1" applyAlignment="1" applyProtection="1">
      <alignment horizontal="center" vertical="center" wrapText="1" shrinkToFit="1"/>
      <protection/>
    </xf>
    <xf numFmtId="0" fontId="12" fillId="5" borderId="10" xfId="0" applyFont="1" applyFill="1" applyBorder="1" applyAlignment="1">
      <alignment horizontal="center" wrapText="1" shrinkToFit="1"/>
    </xf>
    <xf numFmtId="0" fontId="9" fillId="3" borderId="27" xfId="24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3" fillId="6" borderId="0" xfId="0" applyFont="1" applyFill="1" applyAlignment="1">
      <alignment/>
    </xf>
    <xf numFmtId="49" fontId="1" fillId="2" borderId="0" xfId="24" applyNumberFormat="1" applyFont="1" applyFill="1" applyBorder="1" applyAlignment="1">
      <alignment horizontal="center"/>
    </xf>
    <xf numFmtId="0" fontId="9" fillId="3" borderId="49" xfId="24" applyFont="1" applyFill="1" applyBorder="1" applyAlignment="1" applyProtection="1">
      <alignment horizontal="center" vertical="center"/>
      <protection/>
    </xf>
    <xf numFmtId="0" fontId="34" fillId="5" borderId="0" xfId="0" applyFont="1" applyFill="1" applyAlignment="1">
      <alignment/>
    </xf>
    <xf numFmtId="0" fontId="0" fillId="5" borderId="0" xfId="0" applyFill="1" applyAlignment="1">
      <alignment/>
    </xf>
    <xf numFmtId="0" fontId="12" fillId="5" borderId="0" xfId="0" applyFont="1" applyFill="1" applyAlignment="1">
      <alignment horizontal="left"/>
    </xf>
    <xf numFmtId="0" fontId="30" fillId="6" borderId="0" xfId="0" applyFont="1" applyFill="1" applyAlignment="1">
      <alignment/>
    </xf>
    <xf numFmtId="0" fontId="30" fillId="0" borderId="0" xfId="0" applyFont="1" applyAlignment="1">
      <alignment/>
    </xf>
    <xf numFmtId="0" fontId="6" fillId="3" borderId="42" xfId="24" applyFont="1" applyFill="1" applyBorder="1" applyAlignment="1" applyProtection="1">
      <alignment horizontal="left"/>
      <protection/>
    </xf>
    <xf numFmtId="0" fontId="6" fillId="3" borderId="36" xfId="24" applyFont="1" applyFill="1" applyBorder="1" applyAlignment="1" applyProtection="1">
      <alignment horizontal="left"/>
      <protection/>
    </xf>
    <xf numFmtId="0" fontId="9" fillId="5" borderId="4" xfId="0" applyFont="1" applyFill="1" applyBorder="1" applyAlignment="1">
      <alignment horizontal="center" vertical="center"/>
    </xf>
    <xf numFmtId="0" fontId="9" fillId="3" borderId="5" xfId="24" applyFont="1" applyFill="1" applyBorder="1" applyAlignment="1">
      <alignment horizontal="center"/>
    </xf>
    <xf numFmtId="1" fontId="6" fillId="6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6" borderId="0" xfId="0" applyFill="1" applyAlignment="1">
      <alignment/>
    </xf>
    <xf numFmtId="0" fontId="9" fillId="3" borderId="2" xfId="24" applyFont="1" applyFill="1" applyBorder="1" applyAlignment="1" applyProtection="1">
      <alignment/>
      <protection/>
    </xf>
    <xf numFmtId="0" fontId="12" fillId="5" borderId="38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9" fillId="3" borderId="23" xfId="24" applyFont="1" applyFill="1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6" fillId="2" borderId="5" xfId="24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 applyProtection="1">
      <alignment horizontal="center"/>
      <protection locked="0"/>
    </xf>
    <xf numFmtId="0" fontId="7" fillId="2" borderId="36" xfId="24" applyFont="1" applyFill="1" applyBorder="1" applyAlignment="1" applyProtection="1">
      <alignment horizontal="center" vertical="center"/>
      <protection locked="0"/>
    </xf>
    <xf numFmtId="3" fontId="6" fillId="6" borderId="7" xfId="0" applyNumberFormat="1" applyFont="1" applyFill="1" applyBorder="1" applyAlignment="1" applyProtection="1">
      <alignment horizontal="center" vertical="center"/>
      <protection/>
    </xf>
    <xf numFmtId="49" fontId="0" fillId="6" borderId="18" xfId="0" applyNumberFormat="1" applyFill="1" applyBorder="1" applyAlignment="1" applyProtection="1">
      <alignment horizontal="right"/>
      <protection locked="0"/>
    </xf>
    <xf numFmtId="49" fontId="0" fillId="6" borderId="2" xfId="0" applyNumberFormat="1" applyFont="1" applyFill="1" applyBorder="1" applyAlignment="1" applyProtection="1">
      <alignment horizontal="center"/>
      <protection locked="0"/>
    </xf>
    <xf numFmtId="49" fontId="0" fillId="6" borderId="2" xfId="0" applyNumberFormat="1" applyFont="1" applyFill="1" applyBorder="1" applyAlignment="1" applyProtection="1">
      <alignment horizontal="center"/>
      <protection locked="0"/>
    </xf>
    <xf numFmtId="10" fontId="0" fillId="6" borderId="2" xfId="0" applyNumberFormat="1" applyFont="1" applyFill="1" applyBorder="1" applyAlignment="1" applyProtection="1">
      <alignment horizontal="center"/>
      <protection locked="0"/>
    </xf>
    <xf numFmtId="10" fontId="0" fillId="6" borderId="5" xfId="0" applyNumberFormat="1" applyFont="1" applyFill="1" applyBorder="1" applyAlignment="1" applyProtection="1">
      <alignment horizontal="center"/>
      <protection locked="0"/>
    </xf>
    <xf numFmtId="49" fontId="0" fillId="6" borderId="6" xfId="0" applyNumberFormat="1" applyFont="1" applyFill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6" fillId="2" borderId="5" xfId="24" applyFont="1" applyFill="1" applyBorder="1" applyAlignment="1" applyProtection="1">
      <alignment horizontal="center" vertical="center"/>
      <protection locked="0"/>
    </xf>
    <xf numFmtId="1" fontId="6" fillId="6" borderId="7" xfId="0" applyNumberFormat="1" applyFont="1" applyFill="1" applyBorder="1" applyAlignment="1" applyProtection="1">
      <alignment horizontal="center" vertical="center"/>
      <protection/>
    </xf>
    <xf numFmtId="2" fontId="9" fillId="5" borderId="15" xfId="0" applyNumberFormat="1" applyFont="1" applyFill="1" applyBorder="1" applyAlignment="1" applyProtection="1">
      <alignment horizontal="center" vertical="center" wrapText="1"/>
      <protection/>
    </xf>
    <xf numFmtId="2" fontId="9" fillId="5" borderId="16" xfId="0" applyNumberFormat="1" applyFont="1" applyFill="1" applyBorder="1" applyAlignment="1" applyProtection="1">
      <alignment horizontal="center" vertical="center"/>
      <protection/>
    </xf>
    <xf numFmtId="49" fontId="9" fillId="2" borderId="43" xfId="24" applyNumberFormat="1" applyFont="1" applyFill="1" applyBorder="1" applyAlignment="1">
      <alignment vertical="top" wrapText="1"/>
    </xf>
    <xf numFmtId="49" fontId="6" fillId="6" borderId="50" xfId="0" applyNumberFormat="1" applyFont="1" applyFill="1" applyBorder="1" applyAlignment="1" applyProtection="1">
      <alignment horizontal="center" wrapText="1"/>
      <protection locked="0"/>
    </xf>
    <xf numFmtId="0" fontId="6" fillId="2" borderId="0" xfId="24" applyFont="1" applyFill="1" applyAlignment="1" applyProtection="1">
      <alignment/>
      <protection locked="0"/>
    </xf>
    <xf numFmtId="0" fontId="15" fillId="2" borderId="32" xfId="24" applyFont="1" applyFill="1" applyBorder="1" applyAlignment="1" applyProtection="1">
      <alignment/>
      <protection/>
    </xf>
    <xf numFmtId="0" fontId="0" fillId="6" borderId="0" xfId="0" applyFill="1" applyBorder="1" applyAlignment="1">
      <alignment/>
    </xf>
    <xf numFmtId="0" fontId="0" fillId="6" borderId="34" xfId="0" applyFill="1" applyBorder="1" applyAlignment="1">
      <alignment/>
    </xf>
    <xf numFmtId="0" fontId="6" fillId="3" borderId="2" xfId="24" applyFont="1" applyFill="1" applyBorder="1" applyAlignment="1" applyProtection="1">
      <alignment horizontal="center" vertical="center"/>
      <protection/>
    </xf>
    <xf numFmtId="0" fontId="9" fillId="3" borderId="2" xfId="24" applyFont="1" applyFill="1" applyBorder="1" applyAlignment="1" applyProtection="1">
      <alignment horizontal="center" vertical="center" wrapText="1"/>
      <protection/>
    </xf>
    <xf numFmtId="3" fontId="6" fillId="2" borderId="2" xfId="24" applyNumberFormat="1" applyFont="1" applyFill="1" applyBorder="1" applyAlignment="1" applyProtection="1">
      <alignment horizontal="center" vertical="center"/>
      <protection locked="0"/>
    </xf>
    <xf numFmtId="0" fontId="6" fillId="3" borderId="0" xfId="24" applyFont="1" applyFill="1" applyBorder="1" applyAlignment="1">
      <alignment vertical="center"/>
    </xf>
    <xf numFmtId="0" fontId="9" fillId="3" borderId="48" xfId="24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3" fontId="6" fillId="3" borderId="0" xfId="24" applyNumberFormat="1" applyFont="1" applyFill="1" applyBorder="1" applyAlignment="1">
      <alignment horizontal="center"/>
    </xf>
    <xf numFmtId="0" fontId="12" fillId="5" borderId="35" xfId="0" applyFont="1" applyFill="1" applyBorder="1" applyAlignment="1">
      <alignment vertical="center"/>
    </xf>
    <xf numFmtId="0" fontId="0" fillId="6" borderId="6" xfId="0" applyFill="1" applyBorder="1" applyAlignment="1" applyProtection="1">
      <alignment vertical="center"/>
      <protection locked="0"/>
    </xf>
    <xf numFmtId="3" fontId="6" fillId="2" borderId="2" xfId="24" applyNumberFormat="1" applyFont="1" applyFill="1" applyBorder="1" applyAlignment="1" applyProtection="1">
      <alignment horizontal="center" vertical="center"/>
      <protection locked="0"/>
    </xf>
    <xf numFmtId="3" fontId="6" fillId="2" borderId="2" xfId="24" applyNumberFormat="1" applyFont="1" applyFill="1" applyBorder="1" applyAlignment="1" applyProtection="1">
      <alignment horizontal="center" vertical="center"/>
      <protection/>
    </xf>
    <xf numFmtId="3" fontId="6" fillId="2" borderId="51" xfId="24" applyNumberFormat="1" applyFont="1" applyFill="1" applyBorder="1" applyAlignment="1" applyProtection="1">
      <alignment horizontal="center" vertical="center"/>
      <protection/>
    </xf>
    <xf numFmtId="3" fontId="6" fillId="2" borderId="28" xfId="24" applyNumberFormat="1" applyFont="1" applyFill="1" applyBorder="1" applyAlignment="1" applyProtection="1">
      <alignment horizontal="center" vertical="center"/>
      <protection/>
    </xf>
    <xf numFmtId="3" fontId="6" fillId="2" borderId="28" xfId="24" applyNumberFormat="1" applyFont="1" applyFill="1" applyBorder="1" applyAlignment="1" applyProtection="1">
      <alignment horizontal="center" vertical="center"/>
      <protection locked="0"/>
    </xf>
    <xf numFmtId="49" fontId="9" fillId="2" borderId="46" xfId="24" applyNumberFormat="1" applyFont="1" applyFill="1" applyBorder="1" applyAlignment="1">
      <alignment horizontal="left" vertical="top" wrapText="1"/>
    </xf>
    <xf numFmtId="49" fontId="9" fillId="2" borderId="43" xfId="24" applyNumberFormat="1" applyFont="1" applyFill="1" applyBorder="1" applyAlignment="1">
      <alignment horizontal="left" vertical="top" wrapText="1"/>
    </xf>
    <xf numFmtId="0" fontId="6" fillId="3" borderId="0" xfId="24" applyFont="1" applyFill="1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6" fillId="2" borderId="11" xfId="24" applyFont="1" applyFill="1" applyBorder="1" applyAlignment="1" applyProtection="1">
      <alignment horizontal="center"/>
      <protection locked="0"/>
    </xf>
    <xf numFmtId="0" fontId="6" fillId="2" borderId="13" xfId="24" applyFont="1" applyFill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5" borderId="52" xfId="0" applyFill="1" applyBorder="1" applyAlignment="1">
      <alignment vertical="center" wrapText="1"/>
    </xf>
    <xf numFmtId="0" fontId="9" fillId="3" borderId="47" xfId="24" applyFont="1" applyFill="1" applyBorder="1" applyAlignment="1">
      <alignment horizontal="center"/>
    </xf>
    <xf numFmtId="0" fontId="9" fillId="3" borderId="26" xfId="24" applyFont="1" applyFill="1" applyBorder="1" applyAlignment="1" applyProtection="1">
      <alignment horizontal="center" vertical="center"/>
      <protection/>
    </xf>
    <xf numFmtId="0" fontId="8" fillId="3" borderId="0" xfId="24" applyFont="1" applyFill="1" applyBorder="1" applyAlignment="1">
      <alignment wrapText="1" shrinkToFit="1"/>
    </xf>
    <xf numFmtId="0" fontId="9" fillId="3" borderId="8" xfId="24" applyFont="1" applyFill="1" applyBorder="1" applyAlignment="1" applyProtection="1">
      <alignment horizontal="center" vertical="center"/>
      <protection/>
    </xf>
    <xf numFmtId="0" fontId="9" fillId="3" borderId="29" xfId="24" applyFont="1" applyFill="1" applyBorder="1" applyAlignment="1" applyProtection="1">
      <alignment horizontal="center" wrapText="1"/>
      <protection/>
    </xf>
    <xf numFmtId="0" fontId="9" fillId="3" borderId="8" xfId="24" applyFont="1" applyFill="1" applyBorder="1" applyAlignment="1" applyProtection="1">
      <alignment horizontal="center" vertical="center"/>
      <protection/>
    </xf>
    <xf numFmtId="0" fontId="9" fillId="3" borderId="37" xfId="24" applyFont="1" applyFill="1" applyBorder="1" applyAlignment="1" applyProtection="1">
      <alignment vertical="center" wrapText="1"/>
      <protection/>
    </xf>
    <xf numFmtId="0" fontId="9" fillId="3" borderId="53" xfId="24" applyFont="1" applyFill="1" applyBorder="1" applyAlignment="1" applyProtection="1">
      <alignment vertical="center" wrapText="1"/>
      <protection/>
    </xf>
    <xf numFmtId="0" fontId="0" fillId="6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 applyProtection="1">
      <alignment horizontal="center"/>
      <protection locked="0"/>
    </xf>
    <xf numFmtId="0" fontId="6" fillId="2" borderId="42" xfId="24" applyFont="1" applyFill="1" applyBorder="1" applyAlignment="1" applyProtection="1">
      <alignment horizontal="center"/>
      <protection locked="0"/>
    </xf>
    <xf numFmtId="0" fontId="9" fillId="3" borderId="54" xfId="24" applyFont="1" applyFill="1" applyBorder="1" applyAlignment="1">
      <alignment horizontal="center" vertical="center"/>
    </xf>
    <xf numFmtId="0" fontId="12" fillId="5" borderId="55" xfId="0" applyFont="1" applyFill="1" applyBorder="1" applyAlignment="1">
      <alignment horizontal="center" vertical="center" wrapText="1"/>
    </xf>
    <xf numFmtId="0" fontId="9" fillId="3" borderId="16" xfId="24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/>
    </xf>
    <xf numFmtId="0" fontId="6" fillId="2" borderId="7" xfId="24" applyFont="1" applyFill="1" applyBorder="1" applyAlignment="1" applyProtection="1">
      <alignment horizontal="center"/>
      <protection/>
    </xf>
    <xf numFmtId="0" fontId="9" fillId="3" borderId="56" xfId="24" applyFont="1" applyFill="1" applyBorder="1" applyAlignment="1" applyProtection="1">
      <alignment vertical="center" wrapText="1"/>
      <protection/>
    </xf>
    <xf numFmtId="0" fontId="9" fillId="3" borderId="11" xfId="24" applyFont="1" applyFill="1" applyBorder="1" applyAlignment="1" applyProtection="1">
      <alignment vertical="center"/>
      <protection/>
    </xf>
    <xf numFmtId="0" fontId="0" fillId="6" borderId="0" xfId="0" applyFill="1" applyBorder="1" applyAlignment="1">
      <alignment horizontal="right"/>
    </xf>
    <xf numFmtId="0" fontId="9" fillId="3" borderId="38" xfId="24" applyFont="1" applyFill="1" applyBorder="1" applyAlignment="1">
      <alignment horizontal="center" vertical="center"/>
    </xf>
    <xf numFmtId="0" fontId="9" fillId="3" borderId="39" xfId="24" applyFont="1" applyFill="1" applyBorder="1" applyAlignment="1" applyProtection="1">
      <alignment vertical="center" wrapText="1"/>
      <protection/>
    </xf>
    <xf numFmtId="0" fontId="6" fillId="2" borderId="47" xfId="24" applyFont="1" applyFill="1" applyBorder="1" applyAlignment="1" applyProtection="1">
      <alignment horizontal="left"/>
      <protection locked="0"/>
    </xf>
    <xf numFmtId="0" fontId="12" fillId="5" borderId="0" xfId="0" applyFont="1" applyFill="1" applyAlignment="1">
      <alignment horizontal="right" vertical="center"/>
    </xf>
    <xf numFmtId="0" fontId="12" fillId="5" borderId="29" xfId="0" applyFont="1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9" fillId="3" borderId="23" xfId="24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9" fillId="3" borderId="24" xfId="24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vertical="center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12" fillId="5" borderId="51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/>
    </xf>
    <xf numFmtId="3" fontId="0" fillId="0" borderId="2" xfId="0" applyNumberFormat="1" applyBorder="1" applyAlignment="1" applyProtection="1">
      <alignment horizontal="center" vertical="center" wrapText="1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3" fontId="0" fillId="0" borderId="51" xfId="0" applyNumberFormat="1" applyBorder="1" applyAlignment="1" applyProtection="1">
      <alignment horizontal="center" vertical="center"/>
      <protection locked="0"/>
    </xf>
    <xf numFmtId="0" fontId="9" fillId="3" borderId="2" xfId="24" applyFont="1" applyFill="1" applyBorder="1" applyAlignment="1" applyProtection="1">
      <alignment horizontal="center" wrapText="1"/>
      <protection/>
    </xf>
    <xf numFmtId="0" fontId="9" fillId="3" borderId="23" xfId="24" applyFont="1" applyFill="1" applyBorder="1" applyAlignment="1" applyProtection="1">
      <alignment horizontal="center" wrapText="1"/>
      <protection/>
    </xf>
    <xf numFmtId="0" fontId="8" fillId="3" borderId="13" xfId="24" applyFont="1" applyFill="1" applyBorder="1" applyAlignment="1" applyProtection="1">
      <alignment vertical="center" wrapText="1"/>
      <protection/>
    </xf>
    <xf numFmtId="0" fontId="12" fillId="5" borderId="9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left" vertical="center"/>
    </xf>
    <xf numFmtId="0" fontId="12" fillId="5" borderId="25" xfId="0" applyFont="1" applyFill="1" applyBorder="1" applyAlignment="1">
      <alignment horizontal="center" vertical="center"/>
    </xf>
    <xf numFmtId="0" fontId="12" fillId="5" borderId="57" xfId="0" applyFont="1" applyFill="1" applyBorder="1" applyAlignment="1">
      <alignment horizontal="right" vertical="center" wrapText="1"/>
    </xf>
    <xf numFmtId="0" fontId="6" fillId="2" borderId="12" xfId="24" applyFont="1" applyFill="1" applyBorder="1" applyAlignment="1" applyProtection="1">
      <alignment horizontal="left"/>
      <protection/>
    </xf>
    <xf numFmtId="0" fontId="6" fillId="2" borderId="58" xfId="24" applyFont="1" applyFill="1" applyBorder="1" applyAlignment="1" applyProtection="1">
      <alignment horizontal="left"/>
      <protection locked="0"/>
    </xf>
    <xf numFmtId="0" fontId="9" fillId="3" borderId="4" xfId="24" applyFont="1" applyFill="1" applyBorder="1" applyAlignment="1" applyProtection="1">
      <alignment horizontal="center" vertical="center" wrapText="1"/>
      <protection/>
    </xf>
    <xf numFmtId="0" fontId="9" fillId="3" borderId="25" xfId="24" applyFont="1" applyFill="1" applyBorder="1" applyAlignment="1" applyProtection="1">
      <alignment horizontal="center" vertical="center" wrapText="1"/>
      <protection/>
    </xf>
    <xf numFmtId="0" fontId="9" fillId="3" borderId="9" xfId="24" applyFont="1" applyFill="1" applyBorder="1" applyAlignment="1" applyProtection="1">
      <alignment horizontal="center" vertical="center" wrapText="1"/>
      <protection/>
    </xf>
    <xf numFmtId="0" fontId="6" fillId="5" borderId="2" xfId="0" applyFont="1" applyFill="1" applyBorder="1" applyAlignment="1" applyProtection="1">
      <alignment horizontal="center" vertical="center"/>
      <protection/>
    </xf>
    <xf numFmtId="0" fontId="6" fillId="5" borderId="6" xfId="0" applyFont="1" applyFill="1" applyBorder="1" applyAlignment="1" applyProtection="1">
      <alignment horizontal="center" vertical="center"/>
      <protection/>
    </xf>
    <xf numFmtId="14" fontId="9" fillId="3" borderId="0" xfId="24" applyNumberFormat="1" applyFont="1" applyFill="1" applyBorder="1" applyAlignment="1" applyProtection="1">
      <alignment horizontal="right"/>
      <protection/>
    </xf>
    <xf numFmtId="49" fontId="6" fillId="2" borderId="0" xfId="24" applyNumberFormat="1" applyFont="1" applyFill="1" applyBorder="1" applyAlignment="1" applyProtection="1">
      <alignment horizontal="center"/>
      <protection/>
    </xf>
    <xf numFmtId="49" fontId="0" fillId="6" borderId="0" xfId="0" applyNumberFormat="1" applyFill="1" applyBorder="1" applyAlignment="1" applyProtection="1">
      <alignment horizontal="center"/>
      <protection/>
    </xf>
    <xf numFmtId="0" fontId="6" fillId="5" borderId="2" xfId="0" applyFont="1" applyFill="1" applyBorder="1" applyAlignment="1" applyProtection="1">
      <alignment vertical="center"/>
      <protection/>
    </xf>
    <xf numFmtId="0" fontId="6" fillId="5" borderId="51" xfId="0" applyFont="1" applyFill="1" applyBorder="1" applyAlignment="1" applyProtection="1">
      <alignment vertical="center"/>
      <protection/>
    </xf>
    <xf numFmtId="0" fontId="6" fillId="3" borderId="58" xfId="24" applyFont="1" applyFill="1" applyBorder="1" applyAlignment="1" applyProtection="1">
      <alignment vertical="center"/>
      <protection/>
    </xf>
    <xf numFmtId="0" fontId="0" fillId="5" borderId="59" xfId="0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9" fillId="2" borderId="8" xfId="24" applyFont="1" applyFill="1" applyBorder="1" applyAlignment="1" applyProtection="1">
      <alignment vertical="top"/>
      <protection/>
    </xf>
    <xf numFmtId="0" fontId="9" fillId="2" borderId="9" xfId="24" applyFont="1" applyFill="1" applyBorder="1" applyAlignment="1" applyProtection="1">
      <alignment vertical="top" wrapText="1"/>
      <protection/>
    </xf>
    <xf numFmtId="0" fontId="9" fillId="2" borderId="12" xfId="24" applyFont="1" applyFill="1" applyBorder="1" applyAlignment="1" applyProtection="1">
      <alignment vertical="top"/>
      <protection/>
    </xf>
    <xf numFmtId="0" fontId="9" fillId="2" borderId="37" xfId="24" applyFont="1" applyFill="1" applyBorder="1" applyAlignment="1" applyProtection="1">
      <alignment vertical="top"/>
      <protection/>
    </xf>
    <xf numFmtId="0" fontId="9" fillId="2" borderId="12" xfId="24" applyFont="1" applyFill="1" applyBorder="1" applyAlignment="1" applyProtection="1">
      <alignment vertical="top" wrapText="1"/>
      <protection/>
    </xf>
    <xf numFmtId="3" fontId="6" fillId="2" borderId="0" xfId="24" applyNumberFormat="1" applyFont="1" applyFill="1" applyAlignment="1">
      <alignment/>
    </xf>
    <xf numFmtId="0" fontId="0" fillId="0" borderId="60" xfId="0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6" fillId="2" borderId="37" xfId="24" applyNumberFormat="1" applyFont="1" applyFill="1" applyBorder="1" applyAlignment="1" applyProtection="1">
      <alignment horizontal="center"/>
      <protection locked="0"/>
    </xf>
    <xf numFmtId="0" fontId="0" fillId="0" borderId="37" xfId="0" applyBorder="1" applyAlignment="1">
      <alignment/>
    </xf>
    <xf numFmtId="0" fontId="7" fillId="3" borderId="60" xfId="24" applyFont="1" applyFill="1" applyBorder="1" applyAlignment="1">
      <alignment horizontal="center"/>
    </xf>
    <xf numFmtId="49" fontId="13" fillId="3" borderId="0" xfId="24" applyNumberFormat="1" applyFont="1" applyFill="1" applyBorder="1" applyAlignment="1">
      <alignment horizontal="left"/>
    </xf>
    <xf numFmtId="49" fontId="9" fillId="2" borderId="46" xfId="24" applyNumberFormat="1" applyFont="1" applyFill="1" applyBorder="1" applyAlignment="1">
      <alignment vertical="top" wrapText="1"/>
    </xf>
    <xf numFmtId="49" fontId="0" fillId="0" borderId="37" xfId="0" applyNumberFormat="1" applyBorder="1" applyAlignment="1">
      <alignment vertical="top" wrapText="1"/>
    </xf>
    <xf numFmtId="49" fontId="0" fillId="6" borderId="31" xfId="0" applyNumberFormat="1" applyFill="1" applyBorder="1" applyAlignment="1" applyProtection="1">
      <alignment horizontal="center"/>
      <protection locked="0"/>
    </xf>
    <xf numFmtId="49" fontId="6" fillId="2" borderId="37" xfId="24" applyNumberFormat="1" applyFont="1" applyFill="1" applyBorder="1" applyAlignment="1" applyProtection="1">
      <alignment horizontal="center"/>
      <protection locked="0"/>
    </xf>
    <xf numFmtId="49" fontId="0" fillId="0" borderId="61" xfId="0" applyNumberFormat="1" applyBorder="1" applyAlignment="1" applyProtection="1">
      <alignment/>
      <protection locked="0"/>
    </xf>
    <xf numFmtId="49" fontId="0" fillId="0" borderId="55" xfId="0" applyNumberFormat="1" applyBorder="1" applyAlignment="1" applyProtection="1">
      <alignment/>
      <protection locked="0"/>
    </xf>
    <xf numFmtId="49" fontId="0" fillId="0" borderId="60" xfId="0" applyNumberFormat="1" applyBorder="1" applyAlignment="1">
      <alignment/>
    </xf>
    <xf numFmtId="49" fontId="9" fillId="2" borderId="12" xfId="24" applyNumberFormat="1" applyFont="1" applyFill="1" applyBorder="1" applyAlignment="1">
      <alignment horizontal="left" vertical="top"/>
    </xf>
    <xf numFmtId="0" fontId="0" fillId="0" borderId="13" xfId="0" applyBorder="1" applyAlignment="1">
      <alignment/>
    </xf>
    <xf numFmtId="49" fontId="7" fillId="3" borderId="60" xfId="24" applyNumberFormat="1" applyFont="1" applyFill="1" applyBorder="1" applyAlignment="1">
      <alignment/>
    </xf>
    <xf numFmtId="49" fontId="6" fillId="0" borderId="31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6" borderId="13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7" fillId="6" borderId="37" xfId="0" applyNumberFormat="1" applyFont="1" applyFill="1" applyBorder="1" applyAlignment="1" applyProtection="1">
      <alignment horizontal="center"/>
      <protection locked="0"/>
    </xf>
    <xf numFmtId="49" fontId="7" fillId="0" borderId="37" xfId="0" applyNumberFormat="1" applyFont="1" applyBorder="1" applyAlignment="1" applyProtection="1">
      <alignment horizontal="center"/>
      <protection locked="0"/>
    </xf>
    <xf numFmtId="49" fontId="1" fillId="0" borderId="56" xfId="0" applyNumberFormat="1" applyFont="1" applyBorder="1" applyAlignment="1" applyProtection="1">
      <alignment horizontal="center"/>
      <protection locked="0"/>
    </xf>
    <xf numFmtId="49" fontId="7" fillId="2" borderId="37" xfId="24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49" fontId="9" fillId="3" borderId="0" xfId="24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9" fillId="5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7" fillId="3" borderId="0" xfId="24" applyFont="1" applyFill="1" applyAlignment="1">
      <alignment horizontal="center"/>
    </xf>
    <xf numFmtId="0" fontId="0" fillId="5" borderId="0" xfId="0" applyFill="1" applyAlignment="1">
      <alignment horizontal="center"/>
    </xf>
    <xf numFmtId="0" fontId="9" fillId="3" borderId="0" xfId="24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5" borderId="0" xfId="0" applyFont="1" applyFill="1" applyBorder="1" applyAlignment="1">
      <alignment/>
    </xf>
    <xf numFmtId="0" fontId="9" fillId="3" borderId="61" xfId="24" applyFont="1" applyFill="1" applyBorder="1" applyAlignment="1">
      <alignment horizontal="center" wrapText="1"/>
    </xf>
    <xf numFmtId="0" fontId="0" fillId="0" borderId="61" xfId="0" applyBorder="1" applyAlignment="1">
      <alignment/>
    </xf>
    <xf numFmtId="49" fontId="9" fillId="3" borderId="0" xfId="24" applyNumberFormat="1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0" fillId="0" borderId="57" xfId="0" applyBorder="1" applyAlignment="1">
      <alignment vertical="center"/>
    </xf>
    <xf numFmtId="49" fontId="9" fillId="2" borderId="6" xfId="24" applyNumberFormat="1" applyFont="1" applyFill="1" applyBorder="1" applyAlignment="1">
      <alignment horizontal="left" wrapText="1"/>
    </xf>
    <xf numFmtId="0" fontId="0" fillId="0" borderId="12" xfId="0" applyBorder="1" applyAlignment="1">
      <alignment/>
    </xf>
    <xf numFmtId="49" fontId="6" fillId="2" borderId="13" xfId="24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3" fillId="3" borderId="0" xfId="24" applyFont="1" applyFill="1" applyBorder="1" applyAlignment="1">
      <alignment horizontal="right"/>
    </xf>
    <xf numFmtId="0" fontId="0" fillId="0" borderId="56" xfId="0" applyBorder="1" applyAlignment="1">
      <alignment/>
    </xf>
    <xf numFmtId="49" fontId="38" fillId="2" borderId="13" xfId="23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49" fontId="6" fillId="2" borderId="13" xfId="24" applyNumberFormat="1" applyFont="1" applyFill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49" fontId="15" fillId="2" borderId="11" xfId="24" applyNumberFormat="1" applyFont="1" applyFill="1" applyBorder="1" applyAlignment="1" applyProtection="1">
      <alignment horizontal="center" wrapText="1"/>
      <protection locked="0"/>
    </xf>
    <xf numFmtId="0" fontId="9" fillId="3" borderId="58" xfId="24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4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53" xfId="0" applyBorder="1" applyAlignment="1">
      <alignment/>
    </xf>
    <xf numFmtId="0" fontId="9" fillId="3" borderId="0" xfId="24" applyFont="1" applyFill="1" applyAlignment="1">
      <alignment/>
    </xf>
    <xf numFmtId="0" fontId="9" fillId="3" borderId="0" xfId="24" applyFont="1" applyFill="1" applyAlignment="1">
      <alignment horizontal="left" wrapText="1"/>
    </xf>
    <xf numFmtId="0" fontId="0" fillId="0" borderId="63" xfId="0" applyBorder="1" applyAlignment="1">
      <alignment horizontal="left" wrapText="1"/>
    </xf>
    <xf numFmtId="0" fontId="1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3" borderId="39" xfId="24" applyFont="1" applyFill="1" applyBorder="1" applyAlignment="1">
      <alignment horizontal="left"/>
    </xf>
    <xf numFmtId="0" fontId="0" fillId="0" borderId="39" xfId="0" applyBorder="1" applyAlignment="1">
      <alignment/>
    </xf>
    <xf numFmtId="0" fontId="9" fillId="3" borderId="0" xfId="2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6" fillId="2" borderId="47" xfId="24" applyFont="1" applyFill="1" applyBorder="1" applyAlignment="1" applyProtection="1">
      <alignment horizontal="left"/>
      <protection locked="0"/>
    </xf>
    <xf numFmtId="0" fontId="6" fillId="2" borderId="39" xfId="24" applyFont="1" applyFill="1" applyBorder="1" applyAlignment="1" applyProtection="1">
      <alignment horizontal="left"/>
      <protection locked="0"/>
    </xf>
    <xf numFmtId="0" fontId="6" fillId="2" borderId="45" xfId="24" applyFont="1" applyFill="1" applyBorder="1" applyAlignment="1" applyProtection="1">
      <alignment horizontal="left"/>
      <protection locked="0"/>
    </xf>
    <xf numFmtId="0" fontId="9" fillId="3" borderId="39" xfId="24" applyFont="1" applyFill="1" applyBorder="1" applyAlignment="1">
      <alignment/>
    </xf>
    <xf numFmtId="14" fontId="6" fillId="2" borderId="47" xfId="24" applyNumberFormat="1" applyFont="1" applyFill="1" applyBorder="1" applyAlignment="1" applyProtection="1">
      <alignment horizontal="center"/>
      <protection locked="0"/>
    </xf>
    <xf numFmtId="0" fontId="0" fillId="2" borderId="45" xfId="0" applyFill="1" applyBorder="1" applyAlignment="1" applyProtection="1">
      <alignment horizontal="center"/>
      <protection locked="0"/>
    </xf>
    <xf numFmtId="14" fontId="9" fillId="3" borderId="0" xfId="24" applyNumberFormat="1" applyFont="1" applyFill="1" applyBorder="1" applyAlignment="1" applyProtection="1">
      <alignment horizontal="right" wrapText="1"/>
      <protection/>
    </xf>
    <xf numFmtId="0" fontId="0" fillId="5" borderId="0" xfId="0" applyFill="1" applyAlignment="1" applyProtection="1">
      <alignment wrapText="1"/>
      <protection/>
    </xf>
    <xf numFmtId="0" fontId="7" fillId="3" borderId="0" xfId="24" applyFont="1" applyFill="1" applyAlignment="1">
      <alignment horizontal="right"/>
    </xf>
    <xf numFmtId="0" fontId="0" fillId="0" borderId="0" xfId="0" applyAlignment="1">
      <alignment horizontal="right"/>
    </xf>
    <xf numFmtId="0" fontId="9" fillId="3" borderId="0" xfId="24" applyFont="1" applyFill="1" applyAlignment="1">
      <alignment/>
    </xf>
    <xf numFmtId="49" fontId="7" fillId="3" borderId="0" xfId="24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10" fillId="3" borderId="60" xfId="24" applyNumberFormat="1" applyFont="1" applyFill="1" applyBorder="1" applyAlignment="1">
      <alignment/>
    </xf>
    <xf numFmtId="49" fontId="6" fillId="0" borderId="60" xfId="0" applyNumberFormat="1" applyFont="1" applyBorder="1" applyAlignment="1">
      <alignment/>
    </xf>
    <xf numFmtId="0" fontId="0" fillId="0" borderId="60" xfId="0" applyBorder="1" applyAlignment="1">
      <alignment/>
    </xf>
    <xf numFmtId="0" fontId="0" fillId="0" borderId="37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49" fontId="6" fillId="2" borderId="35" xfId="24" applyNumberFormat="1" applyFont="1" applyFill="1" applyBorder="1" applyAlignment="1" applyProtection="1">
      <alignment horizontal="center"/>
      <protection locked="0"/>
    </xf>
    <xf numFmtId="49" fontId="6" fillId="6" borderId="50" xfId="0" applyNumberFormat="1" applyFont="1" applyFill="1" applyBorder="1" applyAlignment="1" applyProtection="1">
      <alignment horizontal="center"/>
      <protection locked="0"/>
    </xf>
    <xf numFmtId="49" fontId="6" fillId="2" borderId="35" xfId="24" applyNumberFormat="1" applyFont="1" applyFill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/>
      <protection locked="0"/>
    </xf>
    <xf numFmtId="49" fontId="7" fillId="3" borderId="61" xfId="24" applyNumberFormat="1" applyFont="1" applyFill="1" applyBorder="1" applyAlignment="1">
      <alignment/>
    </xf>
    <xf numFmtId="49" fontId="6" fillId="0" borderId="61" xfId="0" applyNumberFormat="1" applyFont="1" applyBorder="1" applyAlignment="1">
      <alignment/>
    </xf>
    <xf numFmtId="0" fontId="6" fillId="3" borderId="57" xfId="24" applyFont="1" applyFill="1" applyBorder="1" applyAlignment="1">
      <alignment/>
    </xf>
    <xf numFmtId="0" fontId="6" fillId="3" borderId="0" xfId="24" applyFont="1" applyFill="1" applyAlignment="1">
      <alignment/>
    </xf>
    <xf numFmtId="0" fontId="0" fillId="6" borderId="39" xfId="0" applyFill="1" applyBorder="1" applyAlignment="1" applyProtection="1">
      <alignment horizontal="left"/>
      <protection locked="0"/>
    </xf>
    <xf numFmtId="0" fontId="0" fillId="6" borderId="45" xfId="0" applyFill="1" applyBorder="1" applyAlignment="1" applyProtection="1">
      <alignment horizontal="left"/>
      <protection locked="0"/>
    </xf>
    <xf numFmtId="0" fontId="0" fillId="2" borderId="47" xfId="23" applyFont="1" applyFill="1" applyBorder="1" applyAlignment="1" applyProtection="1">
      <alignment horizontal="left"/>
      <protection locked="0"/>
    </xf>
    <xf numFmtId="0" fontId="0" fillId="6" borderId="39" xfId="0" applyFont="1" applyFill="1" applyBorder="1" applyAlignment="1" applyProtection="1">
      <alignment horizontal="left"/>
      <protection locked="0"/>
    </xf>
    <xf numFmtId="0" fontId="0" fillId="6" borderId="45" xfId="0" applyFont="1" applyFill="1" applyBorder="1" applyAlignment="1" applyProtection="1">
      <alignment horizontal="left"/>
      <protection locked="0"/>
    </xf>
    <xf numFmtId="0" fontId="9" fillId="3" borderId="0" xfId="24" applyFont="1" applyFill="1" applyAlignment="1">
      <alignment horizontal="left" wrapText="1"/>
    </xf>
    <xf numFmtId="0" fontId="0" fillId="0" borderId="0" xfId="0" applyAlignment="1">
      <alignment wrapText="1"/>
    </xf>
    <xf numFmtId="49" fontId="9" fillId="3" borderId="0" xfId="24" applyNumberFormat="1" applyFont="1" applyFill="1" applyBorder="1" applyAlignment="1">
      <alignment horizontal="left" vertical="top"/>
    </xf>
    <xf numFmtId="0" fontId="0" fillId="0" borderId="47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12" fillId="5" borderId="0" xfId="0" applyFont="1" applyFill="1" applyAlignment="1">
      <alignment horizontal="right" vertical="center"/>
    </xf>
    <xf numFmtId="0" fontId="0" fillId="5" borderId="0" xfId="0" applyFill="1" applyAlignment="1">
      <alignment horizontal="right" vertical="center"/>
    </xf>
    <xf numFmtId="0" fontId="0" fillId="5" borderId="57" xfId="0" applyFill="1" applyBorder="1" applyAlignment="1">
      <alignment horizontal="right" vertical="center"/>
    </xf>
    <xf numFmtId="0" fontId="18" fillId="3" borderId="0" xfId="24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" borderId="0" xfId="24" applyFont="1" applyFill="1" applyAlignment="1">
      <alignment horizontal="center"/>
    </xf>
    <xf numFmtId="0" fontId="0" fillId="0" borderId="57" xfId="0" applyBorder="1" applyAlignment="1">
      <alignment horizontal="right"/>
    </xf>
    <xf numFmtId="0" fontId="19" fillId="2" borderId="2" xfId="24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1" fillId="5" borderId="52" xfId="0" applyFont="1" applyFill="1" applyBorder="1" applyAlignment="1">
      <alignment horizontal="center"/>
    </xf>
    <xf numFmtId="0" fontId="1" fillId="5" borderId="57" xfId="0" applyFont="1" applyFill="1" applyBorder="1" applyAlignment="1">
      <alignment horizontal="center"/>
    </xf>
    <xf numFmtId="0" fontId="8" fillId="3" borderId="4" xfId="24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9" fillId="3" borderId="9" xfId="24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6" fillId="2" borderId="12" xfId="24" applyFont="1" applyFill="1" applyBorder="1" applyAlignment="1" applyProtection="1">
      <alignment horizontal="center" vertical="center"/>
      <protection locked="0"/>
    </xf>
    <xf numFmtId="0" fontId="6" fillId="2" borderId="13" xfId="24" applyFont="1" applyFill="1" applyBorder="1" applyAlignment="1" applyProtection="1">
      <alignment horizontal="center" vertical="center"/>
      <protection locked="0"/>
    </xf>
    <xf numFmtId="0" fontId="6" fillId="2" borderId="11" xfId="24" applyFont="1" applyFill="1" applyBorder="1" applyAlignment="1" applyProtection="1">
      <alignment horizontal="center" vertical="center"/>
      <protection locked="0"/>
    </xf>
    <xf numFmtId="0" fontId="9" fillId="3" borderId="12" xfId="24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2" borderId="12" xfId="24" applyNumberFormat="1" applyFont="1" applyFill="1" applyBorder="1" applyAlignment="1" applyProtection="1">
      <alignment horizontal="center" vertical="center"/>
      <protection locked="0"/>
    </xf>
    <xf numFmtId="49" fontId="0" fillId="6" borderId="31" xfId="0" applyNumberFormat="1" applyFill="1" applyBorder="1" applyAlignment="1" applyProtection="1">
      <alignment horizontal="center" vertical="center"/>
      <protection locked="0"/>
    </xf>
    <xf numFmtId="0" fontId="9" fillId="3" borderId="39" xfId="24" applyFont="1" applyFill="1" applyBorder="1" applyAlignment="1" applyProtection="1">
      <alignment vertical="center"/>
      <protection/>
    </xf>
    <xf numFmtId="0" fontId="9" fillId="3" borderId="45" xfId="24" applyFont="1" applyFill="1" applyBorder="1" applyAlignment="1" applyProtection="1">
      <alignment vertical="center"/>
      <protection/>
    </xf>
    <xf numFmtId="0" fontId="9" fillId="2" borderId="12" xfId="24" applyFon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9" fillId="3" borderId="39" xfId="24" applyFont="1" applyFill="1" applyBorder="1" applyAlignment="1" applyProtection="1">
      <alignment vertical="center" wrapText="1"/>
      <protection/>
    </xf>
    <xf numFmtId="0" fontId="9" fillId="3" borderId="45" xfId="24" applyFont="1" applyFill="1" applyBorder="1" applyAlignment="1" applyProtection="1">
      <alignment vertical="center" wrapText="1"/>
      <protection/>
    </xf>
    <xf numFmtId="0" fontId="7" fillId="3" borderId="0" xfId="24" applyFon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3" borderId="39" xfId="24" applyFont="1" applyFill="1" applyBorder="1" applyAlignment="1" applyProtection="1">
      <alignment vertical="center" wrapText="1"/>
      <protection/>
    </xf>
    <xf numFmtId="0" fontId="0" fillId="0" borderId="39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39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3" fontId="6" fillId="2" borderId="47" xfId="24" applyNumberFormat="1" applyFont="1" applyFill="1" applyBorder="1" applyAlignment="1" applyProtection="1">
      <alignment horizontal="center" vertical="center"/>
      <protection/>
    </xf>
    <xf numFmtId="3" fontId="0" fillId="0" borderId="45" xfId="0" applyNumberFormat="1" applyBorder="1" applyAlignment="1" applyProtection="1">
      <alignment horizontal="center" vertical="center"/>
      <protection/>
    </xf>
    <xf numFmtId="0" fontId="9" fillId="3" borderId="46" xfId="24" applyFont="1" applyFill="1" applyBorder="1" applyAlignment="1" applyProtection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" borderId="47" xfId="24" applyFont="1" applyFill="1" applyBorder="1" applyAlignment="1" applyProtection="1">
      <alignment horizontal="center" vertical="center"/>
      <protection/>
    </xf>
    <xf numFmtId="0" fontId="0" fillId="5" borderId="39" xfId="0" applyFill="1" applyBorder="1" applyAlignment="1">
      <alignment/>
    </xf>
    <xf numFmtId="0" fontId="0" fillId="5" borderId="30" xfId="0" applyFill="1" applyBorder="1" applyAlignment="1">
      <alignment/>
    </xf>
    <xf numFmtId="0" fontId="8" fillId="3" borderId="0" xfId="24" applyFont="1" applyFill="1" applyAlignment="1">
      <alignment/>
    </xf>
    <xf numFmtId="0" fontId="1" fillId="0" borderId="0" xfId="0" applyFont="1" applyAlignment="1">
      <alignment/>
    </xf>
    <xf numFmtId="0" fontId="9" fillId="3" borderId="25" xfId="24" applyFont="1" applyFill="1" applyBorder="1" applyAlignment="1" applyProtection="1">
      <alignment horizontal="center" vertical="center"/>
      <protection/>
    </xf>
    <xf numFmtId="0" fontId="9" fillId="3" borderId="26" xfId="24" applyFont="1" applyFill="1" applyBorder="1" applyAlignment="1" applyProtection="1">
      <alignment horizontal="center" vertical="center"/>
      <protection/>
    </xf>
    <xf numFmtId="0" fontId="9" fillId="3" borderId="4" xfId="24" applyFont="1" applyFill="1" applyBorder="1" applyAlignment="1">
      <alignment vertical="center" wrapText="1"/>
    </xf>
    <xf numFmtId="0" fontId="6" fillId="3" borderId="12" xfId="24" applyFont="1" applyFill="1" applyBorder="1" applyAlignment="1" applyProtection="1">
      <alignment horizontal="center" vertical="center"/>
      <protection/>
    </xf>
    <xf numFmtId="0" fontId="0" fillId="5" borderId="13" xfId="0" applyFill="1" applyBorder="1" applyAlignment="1">
      <alignment/>
    </xf>
    <xf numFmtId="0" fontId="0" fillId="5" borderId="31" xfId="0" applyFill="1" applyBorder="1" applyAlignment="1">
      <alignment/>
    </xf>
    <xf numFmtId="0" fontId="9" fillId="3" borderId="13" xfId="24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6" fillId="3" borderId="45" xfId="24" applyFont="1" applyFill="1" applyBorder="1" applyAlignment="1" applyProtection="1">
      <alignment horizontal="center" vertical="center"/>
      <protection/>
    </xf>
    <xf numFmtId="0" fontId="6" fillId="3" borderId="47" xfId="24" applyFont="1" applyFill="1" applyBorder="1" applyAlignment="1" applyProtection="1">
      <alignment vertical="center"/>
      <protection/>
    </xf>
    <xf numFmtId="0" fontId="0" fillId="5" borderId="30" xfId="0" applyFill="1" applyBorder="1" applyAlignment="1" applyProtection="1">
      <alignment vertical="center"/>
      <protection/>
    </xf>
    <xf numFmtId="0" fontId="6" fillId="3" borderId="46" xfId="24" applyFont="1" applyFill="1" applyBorder="1" applyAlignment="1" applyProtection="1">
      <alignment horizontal="center" vertical="center"/>
      <protection/>
    </xf>
    <xf numFmtId="0" fontId="0" fillId="5" borderId="37" xfId="0" applyFill="1" applyBorder="1" applyAlignment="1">
      <alignment/>
    </xf>
    <xf numFmtId="0" fontId="0" fillId="5" borderId="10" xfId="0" applyFill="1" applyBorder="1" applyAlignment="1">
      <alignment/>
    </xf>
    <xf numFmtId="0" fontId="9" fillId="3" borderId="41" xfId="24" applyFont="1" applyFill="1" applyBorder="1" applyAlignment="1" applyProtection="1">
      <alignment vertical="center"/>
      <protection/>
    </xf>
    <xf numFmtId="3" fontId="6" fillId="2" borderId="47" xfId="24" applyNumberFormat="1" applyFont="1" applyFill="1" applyBorder="1" applyAlignment="1" applyProtection="1">
      <alignment horizontal="center" vertical="center"/>
      <protection/>
    </xf>
    <xf numFmtId="3" fontId="6" fillId="2" borderId="45" xfId="24" applyNumberFormat="1" applyFont="1" applyFill="1" applyBorder="1" applyAlignment="1" applyProtection="1">
      <alignment horizontal="center" vertical="center"/>
      <protection/>
    </xf>
    <xf numFmtId="0" fontId="6" fillId="3" borderId="30" xfId="24" applyFont="1" applyFill="1" applyBorder="1" applyAlignment="1" applyProtection="1">
      <alignment horizontal="center" vertical="center"/>
      <protection/>
    </xf>
    <xf numFmtId="3" fontId="6" fillId="2" borderId="39" xfId="24" applyNumberFormat="1" applyFont="1" applyFill="1" applyBorder="1" applyAlignment="1" applyProtection="1">
      <alignment horizontal="center" vertical="center"/>
      <protection/>
    </xf>
    <xf numFmtId="3" fontId="0" fillId="0" borderId="45" xfId="0" applyNumberFormat="1" applyBorder="1" applyAlignment="1">
      <alignment horizontal="center" vertical="center"/>
    </xf>
    <xf numFmtId="0" fontId="9" fillId="3" borderId="39" xfId="24" applyFont="1" applyFill="1" applyBorder="1" applyAlignment="1" applyProtection="1">
      <alignment vertical="center"/>
      <protection/>
    </xf>
    <xf numFmtId="0" fontId="0" fillId="0" borderId="45" xfId="0" applyBorder="1" applyAlignment="1">
      <alignment/>
    </xf>
    <xf numFmtId="3" fontId="6" fillId="2" borderId="47" xfId="24" applyNumberFormat="1" applyFont="1" applyFill="1" applyBorder="1" applyAlignment="1" applyProtection="1">
      <alignment horizontal="center" vertical="center"/>
      <protection locked="0"/>
    </xf>
    <xf numFmtId="3" fontId="6" fillId="2" borderId="39" xfId="24" applyNumberFormat="1" applyFont="1" applyFill="1" applyBorder="1" applyAlignment="1" applyProtection="1">
      <alignment horizontal="center" vertical="center"/>
      <protection locked="0"/>
    </xf>
    <xf numFmtId="3" fontId="0" fillId="0" borderId="45" xfId="0" applyNumberFormat="1" applyBorder="1" applyAlignment="1" applyProtection="1">
      <alignment horizontal="center" vertical="center"/>
      <protection locked="0"/>
    </xf>
    <xf numFmtId="3" fontId="6" fillId="2" borderId="12" xfId="24" applyNumberFormat="1" applyFont="1" applyFill="1" applyBorder="1" applyAlignment="1" applyProtection="1">
      <alignment horizontal="center" vertical="center"/>
      <protection/>
    </xf>
    <xf numFmtId="3" fontId="6" fillId="2" borderId="13" xfId="24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Border="1" applyAlignment="1">
      <alignment horizontal="center" vertical="center"/>
    </xf>
    <xf numFmtId="0" fontId="9" fillId="3" borderId="37" xfId="24" applyFont="1" applyFill="1" applyBorder="1" applyAlignment="1" applyProtection="1">
      <alignment vertical="center" wrapText="1"/>
      <protection/>
    </xf>
    <xf numFmtId="0" fontId="0" fillId="0" borderId="3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3" fontId="6" fillId="2" borderId="46" xfId="24" applyNumberFormat="1" applyFont="1" applyFill="1" applyBorder="1" applyAlignment="1" applyProtection="1">
      <alignment horizontal="center" vertical="center"/>
      <protection/>
    </xf>
    <xf numFmtId="3" fontId="6" fillId="2" borderId="37" xfId="24" applyNumberFormat="1" applyFont="1" applyFill="1" applyBorder="1" applyAlignment="1" applyProtection="1">
      <alignment horizontal="center" vertical="center"/>
      <protection/>
    </xf>
    <xf numFmtId="3" fontId="0" fillId="0" borderId="56" xfId="0" applyNumberFormat="1" applyBorder="1" applyAlignment="1">
      <alignment horizontal="center" vertical="center"/>
    </xf>
    <xf numFmtId="3" fontId="6" fillId="2" borderId="47" xfId="24" applyNumberFormat="1" applyFont="1" applyFill="1" applyBorder="1" applyAlignment="1" applyProtection="1">
      <alignment horizontal="center" vertical="center"/>
      <protection locked="0"/>
    </xf>
    <xf numFmtId="0" fontId="7" fillId="3" borderId="0" xfId="24" applyFont="1" applyFill="1" applyBorder="1" applyAlignment="1">
      <alignment horizontal="center"/>
    </xf>
    <xf numFmtId="171" fontId="6" fillId="2" borderId="58" xfId="24" applyNumberFormat="1" applyFont="1" applyFill="1" applyBorder="1" applyAlignment="1" applyProtection="1">
      <alignment horizontal="center" vertical="center"/>
      <protection locked="0"/>
    </xf>
    <xf numFmtId="171" fontId="0" fillId="6" borderId="59" xfId="0" applyNumberFormat="1" applyFill="1" applyBorder="1" applyAlignment="1">
      <alignment horizontal="center" vertical="center"/>
    </xf>
    <xf numFmtId="0" fontId="8" fillId="3" borderId="8" xfId="24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4" fillId="3" borderId="0" xfId="24" applyFont="1" applyFill="1" applyBorder="1" applyAlignment="1" applyProtection="1">
      <alignment horizontal="left"/>
      <protection/>
    </xf>
    <xf numFmtId="0" fontId="30" fillId="5" borderId="0" xfId="0" applyFont="1" applyFill="1" applyBorder="1" applyAlignment="1" applyProtection="1">
      <alignment horizontal="left"/>
      <protection/>
    </xf>
    <xf numFmtId="0" fontId="30" fillId="0" borderId="0" xfId="0" applyFont="1" applyAlignment="1" applyProtection="1">
      <alignment horizontal="left"/>
      <protection/>
    </xf>
    <xf numFmtId="0" fontId="6" fillId="3" borderId="12" xfId="24" applyFont="1" applyFill="1" applyBorder="1" applyAlignment="1" applyProtection="1">
      <alignment vertical="center"/>
      <protection/>
    </xf>
    <xf numFmtId="0" fontId="0" fillId="5" borderId="31" xfId="0" applyFill="1" applyBorder="1" applyAlignment="1" applyProtection="1">
      <alignment vertical="center"/>
      <protection/>
    </xf>
    <xf numFmtId="0" fontId="17" fillId="3" borderId="0" xfId="24" applyFont="1" applyFill="1" applyBorder="1" applyAlignment="1">
      <alignment wrapText="1"/>
    </xf>
    <xf numFmtId="0" fontId="12" fillId="0" borderId="0" xfId="0" applyFont="1" applyAlignment="1">
      <alignment wrapText="1"/>
    </xf>
    <xf numFmtId="0" fontId="9" fillId="3" borderId="8" xfId="24" applyFont="1" applyFill="1" applyBorder="1" applyAlignment="1" applyProtection="1">
      <alignment horizontal="center"/>
      <protection/>
    </xf>
    <xf numFmtId="0" fontId="9" fillId="3" borderId="37" xfId="24" applyFont="1" applyFill="1" applyBorder="1" applyAlignment="1" applyProtection="1">
      <alignment horizontal="center"/>
      <protection/>
    </xf>
    <xf numFmtId="0" fontId="9" fillId="3" borderId="56" xfId="24" applyFont="1" applyFill="1" applyBorder="1" applyAlignment="1" applyProtection="1">
      <alignment horizontal="center"/>
      <protection/>
    </xf>
    <xf numFmtId="0" fontId="9" fillId="3" borderId="29" xfId="24" applyFont="1" applyFill="1" applyBorder="1" applyAlignment="1" applyProtection="1">
      <alignment horizontal="center"/>
      <protection/>
    </xf>
    <xf numFmtId="0" fontId="9" fillId="3" borderId="38" xfId="24" applyFont="1" applyFill="1" applyBorder="1" applyAlignment="1" applyProtection="1">
      <alignment horizontal="center"/>
      <protection/>
    </xf>
    <xf numFmtId="3" fontId="6" fillId="2" borderId="12" xfId="24" applyNumberFormat="1" applyFont="1" applyFill="1" applyBorder="1" applyAlignment="1" applyProtection="1">
      <alignment horizontal="center" vertical="center"/>
      <protection locked="0"/>
    </xf>
    <xf numFmtId="3" fontId="6" fillId="2" borderId="13" xfId="24" applyNumberFormat="1" applyFont="1" applyFill="1" applyBorder="1" applyAlignment="1" applyProtection="1">
      <alignment horizontal="center" vertical="center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0" fontId="7" fillId="5" borderId="61" xfId="0" applyFont="1" applyFill="1" applyBorder="1" applyAlignment="1">
      <alignment horizontal="center"/>
    </xf>
    <xf numFmtId="0" fontId="9" fillId="3" borderId="8" xfId="24" applyFont="1" applyFill="1" applyBorder="1" applyAlignment="1" applyProtection="1">
      <alignment vertical="center"/>
      <protection/>
    </xf>
    <xf numFmtId="0" fontId="0" fillId="0" borderId="37" xfId="0" applyBorder="1" applyAlignment="1">
      <alignment vertical="center"/>
    </xf>
    <xf numFmtId="0" fontId="0" fillId="0" borderId="56" xfId="0" applyBorder="1" applyAlignment="1">
      <alignment vertical="center"/>
    </xf>
    <xf numFmtId="3" fontId="6" fillId="2" borderId="2" xfId="24" applyNumberFormat="1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0" fontId="6" fillId="3" borderId="2" xfId="24" applyFont="1" applyFill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7" fillId="3" borderId="60" xfId="24" applyFont="1" applyFill="1" applyBorder="1" applyAlignment="1" applyProtection="1">
      <alignment horizontal="center"/>
      <protection/>
    </xf>
    <xf numFmtId="0" fontId="6" fillId="5" borderId="60" xfId="0" applyFont="1" applyFill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horizontal="center"/>
      <protection/>
    </xf>
    <xf numFmtId="0" fontId="7" fillId="3" borderId="61" xfId="24" applyFont="1" applyFill="1" applyBorder="1" applyAlignment="1" applyProtection="1">
      <alignment horizontal="center"/>
      <protection/>
    </xf>
    <xf numFmtId="3" fontId="6" fillId="2" borderId="2" xfId="24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Border="1" applyAlignment="1" applyProtection="1">
      <alignment horizontal="center" vertical="center"/>
      <protection/>
    </xf>
    <xf numFmtId="0" fontId="9" fillId="3" borderId="2" xfId="24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3" fontId="6" fillId="2" borderId="2" xfId="24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3" fontId="6" fillId="2" borderId="6" xfId="24" applyNumberFormat="1" applyFont="1" applyFill="1" applyBorder="1" applyAlignment="1" applyProtection="1">
      <alignment horizontal="center" vertical="center"/>
      <protection/>
    </xf>
    <xf numFmtId="3" fontId="0" fillId="0" borderId="6" xfId="0" applyNumberFormat="1" applyBorder="1" applyAlignment="1" applyProtection="1">
      <alignment horizontal="center" vertical="center"/>
      <protection/>
    </xf>
    <xf numFmtId="0" fontId="9" fillId="3" borderId="6" xfId="24" applyFont="1" applyFill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3" fontId="6" fillId="2" borderId="21" xfId="24" applyNumberFormat="1" applyFont="1" applyFill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0" fontId="9" fillId="3" borderId="21" xfId="24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49" fontId="6" fillId="2" borderId="47" xfId="24" applyNumberFormat="1" applyFont="1" applyFill="1" applyBorder="1" applyAlignment="1" applyProtection="1">
      <alignment horizontal="center"/>
      <protection locked="0"/>
    </xf>
    <xf numFmtId="49" fontId="6" fillId="2" borderId="45" xfId="24" applyNumberFormat="1" applyFont="1" applyFill="1" applyBorder="1" applyAlignment="1" applyProtection="1">
      <alignment horizontal="center"/>
      <protection locked="0"/>
    </xf>
    <xf numFmtId="49" fontId="6" fillId="2" borderId="12" xfId="24" applyNumberFormat="1" applyFont="1" applyFill="1" applyBorder="1" applyAlignment="1" applyProtection="1">
      <alignment horizontal="center"/>
      <protection/>
    </xf>
    <xf numFmtId="49" fontId="6" fillId="2" borderId="11" xfId="24" applyNumberFormat="1" applyFont="1" applyFill="1" applyBorder="1" applyAlignment="1" applyProtection="1">
      <alignment horizontal="center"/>
      <protection/>
    </xf>
    <xf numFmtId="0" fontId="7" fillId="3" borderId="35" xfId="24" applyFont="1" applyFill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7" fillId="3" borderId="61" xfId="24" applyFont="1" applyFill="1" applyBorder="1" applyAlignment="1" applyProtection="1">
      <alignment horizontal="center"/>
      <protection/>
    </xf>
    <xf numFmtId="0" fontId="0" fillId="0" borderId="61" xfId="0" applyBorder="1" applyAlignment="1">
      <alignment horizontal="center"/>
    </xf>
    <xf numFmtId="0" fontId="8" fillId="3" borderId="0" xfId="24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/>
    </xf>
    <xf numFmtId="3" fontId="6" fillId="2" borderId="6" xfId="24" applyNumberFormat="1" applyFont="1" applyFill="1" applyBorder="1" applyAlignment="1" applyProtection="1">
      <alignment horizontal="center" vertical="center"/>
      <protection/>
    </xf>
    <xf numFmtId="3" fontId="6" fillId="0" borderId="6" xfId="0" applyNumberFormat="1" applyFont="1" applyBorder="1" applyAlignment="1" applyProtection="1">
      <alignment horizontal="center" vertical="center"/>
      <protection/>
    </xf>
    <xf numFmtId="0" fontId="6" fillId="3" borderId="6" xfId="24" applyFont="1" applyFill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6" fillId="3" borderId="46" xfId="24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6" fillId="2" borderId="46" xfId="24" applyNumberFormat="1" applyFont="1" applyFill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3" fontId="0" fillId="0" borderId="45" xfId="0" applyNumberFormat="1" applyBorder="1" applyAlignment="1">
      <alignment vertical="center"/>
    </xf>
    <xf numFmtId="3" fontId="6" fillId="2" borderId="12" xfId="24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Border="1" applyAlignment="1">
      <alignment vertical="center"/>
    </xf>
    <xf numFmtId="0" fontId="9" fillId="3" borderId="14" xfId="24" applyFont="1" applyFill="1" applyBorder="1" applyAlignment="1">
      <alignment vertical="center"/>
    </xf>
    <xf numFmtId="0" fontId="0" fillId="0" borderId="20" xfId="0" applyBorder="1" applyAlignment="1">
      <alignment/>
    </xf>
    <xf numFmtId="3" fontId="6" fillId="2" borderId="29" xfId="24" applyNumberFormat="1" applyFont="1" applyFill="1" applyBorder="1" applyAlignment="1" applyProtection="1">
      <alignment horizontal="center" vertical="center"/>
      <protection/>
    </xf>
    <xf numFmtId="3" fontId="0" fillId="0" borderId="29" xfId="0" applyNumberForma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/>
      <protection/>
    </xf>
    <xf numFmtId="0" fontId="9" fillId="3" borderId="35" xfId="24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/>
    </xf>
    <xf numFmtId="0" fontId="9" fillId="3" borderId="46" xfId="24" applyFont="1" applyFill="1" applyBorder="1" applyAlignment="1">
      <alignment horizontal="center" vertical="center"/>
    </xf>
    <xf numFmtId="0" fontId="9" fillId="3" borderId="56" xfId="24" applyFont="1" applyFill="1" applyBorder="1" applyAlignment="1">
      <alignment horizontal="center" vertical="center"/>
    </xf>
    <xf numFmtId="49" fontId="6" fillId="2" borderId="58" xfId="24" applyNumberFormat="1" applyFont="1" applyFill="1" applyBorder="1" applyAlignment="1" applyProtection="1">
      <alignment horizontal="center"/>
      <protection locked="0"/>
    </xf>
    <xf numFmtId="49" fontId="6" fillId="2" borderId="44" xfId="24" applyNumberFormat="1" applyFont="1" applyFill="1" applyBorder="1" applyAlignment="1" applyProtection="1">
      <alignment horizontal="center"/>
      <protection locked="0"/>
    </xf>
    <xf numFmtId="0" fontId="9" fillId="3" borderId="47" xfId="24" applyFont="1" applyFill="1" applyBorder="1" applyAlignment="1">
      <alignment horizontal="center"/>
    </xf>
    <xf numFmtId="0" fontId="9" fillId="3" borderId="45" xfId="24" applyFont="1" applyFill="1" applyBorder="1" applyAlignment="1">
      <alignment horizontal="center"/>
    </xf>
    <xf numFmtId="0" fontId="0" fillId="0" borderId="45" xfId="0" applyBorder="1" applyAlignment="1" applyProtection="1">
      <alignment/>
      <protection locked="0"/>
    </xf>
    <xf numFmtId="0" fontId="7" fillId="3" borderId="0" xfId="24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/>
      <protection/>
    </xf>
    <xf numFmtId="0" fontId="13" fillId="5" borderId="41" xfId="24" applyFont="1" applyFill="1" applyBorder="1" applyAlignment="1" applyProtection="1">
      <alignment horizontal="center"/>
      <protection/>
    </xf>
    <xf numFmtId="0" fontId="0" fillId="5" borderId="41" xfId="0" applyFill="1" applyBorder="1" applyAlignment="1" applyProtection="1">
      <alignment horizontal="center"/>
      <protection/>
    </xf>
    <xf numFmtId="0" fontId="0" fillId="5" borderId="41" xfId="0" applyFill="1" applyBorder="1" applyAlignment="1" applyProtection="1">
      <alignment/>
      <protection/>
    </xf>
    <xf numFmtId="0" fontId="9" fillId="3" borderId="52" xfId="24" applyFont="1" applyFill="1" applyBorder="1" applyAlignment="1" applyProtection="1">
      <alignment horizontal="center"/>
      <protection/>
    </xf>
    <xf numFmtId="0" fontId="9" fillId="3" borderId="57" xfId="24" applyFont="1" applyFill="1" applyBorder="1" applyAlignment="1" applyProtection="1">
      <alignment horizontal="center"/>
      <protection/>
    </xf>
    <xf numFmtId="0" fontId="9" fillId="3" borderId="47" xfId="24" applyFont="1" applyFill="1" applyBorder="1" applyAlignment="1" applyProtection="1">
      <alignment/>
      <protection/>
    </xf>
    <xf numFmtId="0" fontId="0" fillId="3" borderId="39" xfId="0" applyFill="1" applyBorder="1" applyAlignment="1">
      <alignment/>
    </xf>
    <xf numFmtId="0" fontId="0" fillId="3" borderId="45" xfId="0" applyFill="1" applyBorder="1" applyAlignment="1">
      <alignment/>
    </xf>
    <xf numFmtId="0" fontId="7" fillId="2" borderId="64" xfId="24" applyFont="1" applyFill="1" applyBorder="1" applyAlignment="1" applyProtection="1">
      <alignment horizontal="center"/>
      <protection/>
    </xf>
    <xf numFmtId="0" fontId="0" fillId="6" borderId="61" xfId="0" applyFill="1" applyBorder="1" applyAlignment="1" applyProtection="1">
      <alignment horizontal="center"/>
      <protection/>
    </xf>
    <xf numFmtId="0" fontId="0" fillId="6" borderId="65" xfId="0" applyFill="1" applyBorder="1" applyAlignment="1" applyProtection="1">
      <alignment horizontal="center"/>
      <protection/>
    </xf>
    <xf numFmtId="0" fontId="15" fillId="2" borderId="32" xfId="24" applyFont="1" applyFill="1" applyBorder="1" applyAlignment="1" applyProtection="1">
      <alignment/>
      <protection/>
    </xf>
    <xf numFmtId="0" fontId="0" fillId="6" borderId="0" xfId="0" applyFill="1" applyBorder="1" applyAlignment="1">
      <alignment/>
    </xf>
    <xf numFmtId="0" fontId="0" fillId="6" borderId="34" xfId="0" applyFill="1" applyBorder="1" applyAlignment="1">
      <alignment/>
    </xf>
    <xf numFmtId="0" fontId="0" fillId="6" borderId="66" xfId="0" applyFill="1" applyBorder="1" applyAlignment="1" applyProtection="1">
      <alignment horizontal="center"/>
      <protection locked="0"/>
    </xf>
    <xf numFmtId="0" fontId="0" fillId="0" borderId="66" xfId="0" applyBorder="1" applyAlignment="1" applyProtection="1">
      <alignment/>
      <protection locked="0"/>
    </xf>
    <xf numFmtId="0" fontId="9" fillId="3" borderId="4" xfId="24" applyFont="1" applyFill="1" applyBorder="1" applyAlignment="1" applyProtection="1">
      <alignment vertical="center" wrapText="1" shrinkToFit="1"/>
      <protection/>
    </xf>
    <xf numFmtId="0" fontId="0" fillId="0" borderId="39" xfId="0" applyBorder="1" applyAlignment="1">
      <alignment vertical="center" wrapText="1" shrinkToFit="1"/>
    </xf>
    <xf numFmtId="0" fontId="6" fillId="3" borderId="32" xfId="24" applyFont="1" applyFill="1" applyBorder="1" applyAlignment="1" applyProtection="1">
      <alignment/>
      <protection/>
    </xf>
    <xf numFmtId="0" fontId="0" fillId="5" borderId="34" xfId="0" applyFill="1" applyBorder="1" applyAlignment="1" applyProtection="1">
      <alignment/>
      <protection/>
    </xf>
    <xf numFmtId="0" fontId="6" fillId="2" borderId="13" xfId="24" applyFont="1" applyFill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9" fillId="2" borderId="46" xfId="24" applyFont="1" applyFill="1" applyBorder="1" applyAlignment="1" applyProtection="1">
      <alignment vertical="top" wrapText="1" shrinkToFit="1"/>
      <protection/>
    </xf>
    <xf numFmtId="0" fontId="9" fillId="2" borderId="37" xfId="24" applyFont="1" applyFill="1" applyBorder="1" applyAlignment="1" applyProtection="1">
      <alignment vertical="top" wrapText="1" shrinkToFit="1"/>
      <protection/>
    </xf>
    <xf numFmtId="0" fontId="6" fillId="2" borderId="37" xfId="24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6" fillId="2" borderId="37" xfId="24" applyFont="1" applyFill="1" applyBorder="1" applyAlignment="1" applyProtection="1">
      <alignment/>
      <protection locked="0"/>
    </xf>
    <xf numFmtId="0" fontId="0" fillId="0" borderId="56" xfId="0" applyFont="1" applyBorder="1" applyAlignment="1" applyProtection="1">
      <alignment/>
      <protection locked="0"/>
    </xf>
    <xf numFmtId="0" fontId="0" fillId="5" borderId="0" xfId="0" applyFill="1" applyAlignment="1">
      <alignment/>
    </xf>
    <xf numFmtId="0" fontId="9" fillId="3" borderId="9" xfId="24" applyFont="1" applyFill="1" applyBorder="1" applyAlignment="1" applyProtection="1">
      <alignment vertical="center" wrapText="1" shrinkToFit="1"/>
      <protection/>
    </xf>
    <xf numFmtId="0" fontId="0" fillId="0" borderId="13" xfId="0" applyBorder="1" applyAlignment="1">
      <alignment vertical="center" wrapText="1" shrinkToFit="1"/>
    </xf>
    <xf numFmtId="0" fontId="0" fillId="0" borderId="11" xfId="0" applyBorder="1" applyAlignment="1">
      <alignment/>
    </xf>
    <xf numFmtId="0" fontId="7" fillId="3" borderId="0" xfId="24" applyFont="1" applyFill="1" applyAlignment="1" applyProtection="1">
      <alignment/>
      <protection/>
    </xf>
    <xf numFmtId="0" fontId="1" fillId="0" borderId="0" xfId="0" applyFont="1" applyAlignment="1">
      <alignment/>
    </xf>
    <xf numFmtId="0" fontId="9" fillId="3" borderId="0" xfId="24" applyFont="1" applyFill="1" applyAlignment="1" applyProtection="1">
      <alignment wrapText="1"/>
      <protection/>
    </xf>
    <xf numFmtId="0" fontId="9" fillId="3" borderId="8" xfId="24" applyFont="1" applyFill="1" applyBorder="1" applyAlignment="1" applyProtection="1">
      <alignment vertical="center"/>
      <protection/>
    </xf>
    <xf numFmtId="0" fontId="10" fillId="3" borderId="0" xfId="24" applyFont="1" applyFill="1" applyAlignment="1" applyProtection="1">
      <alignment/>
      <protection/>
    </xf>
    <xf numFmtId="0" fontId="12" fillId="5" borderId="61" xfId="0" applyFont="1" applyFill="1" applyBorder="1" applyAlignment="1">
      <alignment horizontal="center"/>
    </xf>
    <xf numFmtId="0" fontId="0" fillId="5" borderId="61" xfId="0" applyFill="1" applyBorder="1" applyAlignment="1">
      <alignment horizontal="center"/>
    </xf>
    <xf numFmtId="0" fontId="9" fillId="2" borderId="27" xfId="24" applyFont="1" applyFill="1" applyBorder="1" applyAlignment="1" applyProtection="1">
      <alignment horizontal="center"/>
      <protection/>
    </xf>
    <xf numFmtId="0" fontId="9" fillId="2" borderId="35" xfId="24" applyFont="1" applyFill="1" applyBorder="1" applyAlignment="1" applyProtection="1">
      <alignment horizontal="center"/>
      <protection/>
    </xf>
    <xf numFmtId="0" fontId="0" fillId="6" borderId="35" xfId="0" applyFill="1" applyBorder="1" applyAlignment="1" applyProtection="1">
      <alignment horizontal="center"/>
      <protection/>
    </xf>
    <xf numFmtId="0" fontId="0" fillId="6" borderId="3" xfId="0" applyFill="1" applyBorder="1" applyAlignment="1" applyProtection="1">
      <alignment horizontal="center"/>
      <protection/>
    </xf>
    <xf numFmtId="0" fontId="24" fillId="3" borderId="0" xfId="24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 vertical="center" wrapText="1"/>
    </xf>
    <xf numFmtId="0" fontId="24" fillId="3" borderId="0" xfId="24" applyFont="1" applyFill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15" fillId="2" borderId="67" xfId="24" applyFont="1" applyFill="1" applyBorder="1" applyAlignment="1" applyProtection="1">
      <alignment/>
      <protection/>
    </xf>
    <xf numFmtId="0" fontId="0" fillId="6" borderId="60" xfId="0" applyFill="1" applyBorder="1" applyAlignment="1">
      <alignment/>
    </xf>
    <xf numFmtId="0" fontId="0" fillId="6" borderId="68" xfId="0" applyFill="1" applyBorder="1" applyAlignment="1">
      <alignment/>
    </xf>
    <xf numFmtId="0" fontId="9" fillId="3" borderId="58" xfId="24" applyFont="1" applyFill="1" applyBorder="1" applyAlignment="1" applyProtection="1">
      <alignment horizontal="center"/>
      <protection/>
    </xf>
    <xf numFmtId="0" fontId="0" fillId="5" borderId="41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52" xfId="0" applyFill="1" applyBorder="1" applyAlignment="1">
      <alignment/>
    </xf>
    <xf numFmtId="0" fontId="0" fillId="5" borderId="57" xfId="0" applyFill="1" applyBorder="1" applyAlignment="1">
      <alignment/>
    </xf>
    <xf numFmtId="0" fontId="0" fillId="5" borderId="62" xfId="0" applyFill="1" applyBorder="1" applyAlignment="1">
      <alignment/>
    </xf>
    <xf numFmtId="0" fontId="0" fillId="5" borderId="63" xfId="0" applyFill="1" applyBorder="1" applyAlignment="1">
      <alignment/>
    </xf>
    <xf numFmtId="0" fontId="0" fillId="5" borderId="53" xfId="0" applyFill="1" applyBorder="1" applyAlignment="1">
      <alignment/>
    </xf>
    <xf numFmtId="0" fontId="9" fillId="3" borderId="0" xfId="24" applyFont="1" applyFill="1" applyAlignment="1" applyProtection="1">
      <alignment/>
      <protection/>
    </xf>
    <xf numFmtId="49" fontId="0" fillId="6" borderId="66" xfId="0" applyNumberFormat="1" applyFill="1" applyBorder="1" applyAlignment="1" applyProtection="1">
      <alignment horizontal="center"/>
      <protection locked="0"/>
    </xf>
    <xf numFmtId="0" fontId="0" fillId="6" borderId="69" xfId="0" applyFill="1" applyBorder="1" applyAlignment="1" applyProtection="1">
      <alignment/>
      <protection locked="0"/>
    </xf>
    <xf numFmtId="0" fontId="7" fillId="3" borderId="0" xfId="24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0" fillId="6" borderId="69" xfId="0" applyNumberFormat="1" applyFill="1" applyBorder="1" applyAlignment="1" applyProtection="1">
      <alignment/>
      <protection locked="0"/>
    </xf>
    <xf numFmtId="0" fontId="9" fillId="2" borderId="12" xfId="24" applyFont="1" applyFill="1" applyBorder="1" applyAlignment="1" applyProtection="1">
      <alignment vertical="top" wrapText="1"/>
      <protection/>
    </xf>
    <xf numFmtId="0" fontId="0" fillId="0" borderId="13" xfId="0" applyBorder="1" applyAlignment="1" applyProtection="1">
      <alignment vertical="top"/>
      <protection/>
    </xf>
    <xf numFmtId="0" fontId="0" fillId="6" borderId="69" xfId="0" applyFill="1" applyBorder="1" applyAlignment="1" applyProtection="1">
      <alignment horizontal="center"/>
      <protection locked="0"/>
    </xf>
    <xf numFmtId="0" fontId="0" fillId="5" borderId="60" xfId="0" applyFill="1" applyBorder="1" applyAlignment="1">
      <alignment/>
    </xf>
    <xf numFmtId="0" fontId="14" fillId="3" borderId="0" xfId="24" applyFont="1" applyFill="1" applyAlignment="1" applyProtection="1">
      <alignment/>
      <protection/>
    </xf>
    <xf numFmtId="0" fontId="0" fillId="6" borderId="66" xfId="0" applyNumberFormat="1" applyFill="1" applyBorder="1" applyAlignment="1" applyProtection="1">
      <alignment horizontal="center"/>
      <protection locked="0"/>
    </xf>
    <xf numFmtId="0" fontId="0" fillId="0" borderId="66" xfId="0" applyNumberFormat="1" applyBorder="1" applyAlignment="1" applyProtection="1">
      <alignment/>
      <protection locked="0"/>
    </xf>
    <xf numFmtId="0" fontId="0" fillId="6" borderId="0" xfId="0" applyFill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49" fontId="0" fillId="0" borderId="47" xfId="0" applyNumberFormat="1" applyFont="1" applyBorder="1" applyAlignment="1" applyProtection="1">
      <alignment horizontal="center" vertical="center" wrapText="1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0" fontId="9" fillId="3" borderId="0" xfId="24" applyFont="1" applyFill="1" applyBorder="1" applyAlignment="1" applyProtection="1">
      <alignment vertical="center" wrapText="1"/>
      <protection/>
    </xf>
    <xf numFmtId="0" fontId="0" fillId="5" borderId="0" xfId="0" applyFill="1" applyAlignment="1" applyProtection="1">
      <alignment vertical="center"/>
      <protection/>
    </xf>
    <xf numFmtId="0" fontId="0" fillId="5" borderId="57" xfId="0" applyFill="1" applyBorder="1" applyAlignment="1" applyProtection="1">
      <alignment vertical="center"/>
      <protection/>
    </xf>
    <xf numFmtId="0" fontId="13" fillId="8" borderId="61" xfId="24" applyFont="1" applyFill="1" applyBorder="1" applyAlignment="1">
      <alignment horizontal="center"/>
    </xf>
    <xf numFmtId="0" fontId="25" fillId="2" borderId="60" xfId="24" applyFont="1" applyFill="1" applyBorder="1" applyAlignment="1" applyProtection="1">
      <alignment horizontal="right"/>
      <protection locked="0"/>
    </xf>
    <xf numFmtId="0" fontId="0" fillId="6" borderId="60" xfId="0" applyFill="1" applyBorder="1" applyAlignment="1" applyProtection="1">
      <alignment/>
      <protection locked="0"/>
    </xf>
    <xf numFmtId="0" fontId="19" fillId="8" borderId="60" xfId="24" applyFont="1" applyFill="1" applyBorder="1" applyAlignment="1">
      <alignment/>
    </xf>
    <xf numFmtId="0" fontId="11" fillId="8" borderId="0" xfId="24" applyFont="1" applyFill="1" applyBorder="1" applyAlignment="1">
      <alignment horizontal="center"/>
    </xf>
    <xf numFmtId="0" fontId="19" fillId="2" borderId="0" xfId="24" applyFont="1" applyFill="1" applyBorder="1" applyAlignment="1" applyProtection="1">
      <alignment horizontal="center"/>
      <protection locked="0"/>
    </xf>
    <xf numFmtId="0" fontId="6" fillId="8" borderId="0" xfId="24" applyFont="1" applyFill="1" applyBorder="1" applyAlignment="1">
      <alignment/>
    </xf>
    <xf numFmtId="0" fontId="6" fillId="8" borderId="61" xfId="24" applyFont="1" applyFill="1" applyBorder="1" applyAlignment="1">
      <alignment/>
    </xf>
    <xf numFmtId="49" fontId="1" fillId="3" borderId="0" xfId="24" applyNumberFormat="1" applyFont="1" applyFill="1" applyBorder="1" applyAlignment="1">
      <alignment horizontal="center"/>
    </xf>
    <xf numFmtId="14" fontId="6" fillId="2" borderId="17" xfId="24" applyNumberFormat="1" applyFont="1" applyFill="1" applyBorder="1" applyAlignment="1" applyProtection="1">
      <alignment horizontal="center" wrapText="1"/>
      <protection locked="0"/>
    </xf>
    <xf numFmtId="0" fontId="0" fillId="6" borderId="18" xfId="0" applyFont="1" applyFill="1" applyBorder="1" applyAlignment="1" applyProtection="1">
      <alignment horizontal="center"/>
      <protection locked="0"/>
    </xf>
    <xf numFmtId="0" fontId="6" fillId="2" borderId="18" xfId="24" applyFont="1" applyFill="1" applyBorder="1" applyAlignment="1" applyProtection="1">
      <alignment horizontal="center" wrapText="1"/>
      <protection locked="0"/>
    </xf>
    <xf numFmtId="0" fontId="0" fillId="6" borderId="19" xfId="0" applyFont="1" applyFill="1" applyBorder="1" applyAlignment="1" applyProtection="1">
      <alignment horizontal="center"/>
      <protection locked="0"/>
    </xf>
    <xf numFmtId="0" fontId="23" fillId="3" borderId="0" xfId="24" applyNumberFormat="1" applyFont="1" applyFill="1" applyBorder="1" applyAlignment="1">
      <alignment horizontal="center"/>
    </xf>
    <xf numFmtId="0" fontId="0" fillId="6" borderId="43" xfId="0" applyFont="1" applyFill="1" applyBorder="1" applyAlignment="1" applyProtection="1">
      <alignment horizontal="center"/>
      <protection locked="0"/>
    </xf>
    <xf numFmtId="0" fontId="0" fillId="6" borderId="50" xfId="0" applyFont="1" applyFill="1" applyBorder="1" applyAlignment="1" applyProtection="1">
      <alignment horizontal="center"/>
      <protection locked="0"/>
    </xf>
    <xf numFmtId="49" fontId="20" fillId="3" borderId="0" xfId="24" applyNumberFormat="1" applyFont="1" applyFill="1" applyBorder="1" applyAlignment="1">
      <alignment horizontal="left"/>
    </xf>
    <xf numFmtId="3" fontId="6" fillId="2" borderId="47" xfId="24" applyNumberFormat="1" applyFont="1" applyFill="1" applyBorder="1" applyAlignment="1">
      <alignment horizontal="center" vertical="center"/>
    </xf>
    <xf numFmtId="3" fontId="0" fillId="2" borderId="39" xfId="0" applyNumberFormat="1" applyFont="1" applyFill="1" applyBorder="1" applyAlignment="1">
      <alignment horizontal="center" vertical="center"/>
    </xf>
    <xf numFmtId="3" fontId="0" fillId="2" borderId="45" xfId="0" applyNumberFormat="1" applyFont="1" applyFill="1" applyBorder="1" applyAlignment="1">
      <alignment horizontal="center" vertical="center"/>
    </xf>
    <xf numFmtId="0" fontId="6" fillId="3" borderId="47" xfId="24" applyFont="1" applyFill="1" applyBorder="1" applyAlignment="1">
      <alignment/>
    </xf>
    <xf numFmtId="0" fontId="6" fillId="3" borderId="30" xfId="24" applyFont="1" applyFill="1" applyBorder="1" applyAlignment="1">
      <alignment/>
    </xf>
    <xf numFmtId="0" fontId="8" fillId="3" borderId="0" xfId="24" applyFont="1" applyFill="1" applyBorder="1" applyAlignment="1">
      <alignment wrapText="1" shrinkToFit="1"/>
    </xf>
    <xf numFmtId="0" fontId="0" fillId="5" borderId="61" xfId="0" applyFill="1" applyBorder="1" applyAlignment="1">
      <alignment/>
    </xf>
    <xf numFmtId="0" fontId="6" fillId="3" borderId="60" xfId="24" applyFont="1" applyFill="1" applyBorder="1" applyAlignment="1">
      <alignment/>
    </xf>
    <xf numFmtId="3" fontId="6" fillId="2" borderId="47" xfId="24" applyNumberFormat="1" applyFont="1" applyFill="1" applyBorder="1" applyAlignment="1" applyProtection="1">
      <alignment horizontal="center"/>
      <protection locked="0"/>
    </xf>
    <xf numFmtId="3" fontId="0" fillId="2" borderId="39" xfId="0" applyNumberFormat="1" applyFont="1" applyFill="1" applyBorder="1" applyAlignment="1" applyProtection="1">
      <alignment horizontal="center"/>
      <protection locked="0"/>
    </xf>
    <xf numFmtId="3" fontId="0" fillId="2" borderId="45" xfId="0" applyNumberFormat="1" applyFont="1" applyFill="1" applyBorder="1" applyAlignment="1" applyProtection="1">
      <alignment horizontal="center"/>
      <protection locked="0"/>
    </xf>
    <xf numFmtId="0" fontId="9" fillId="3" borderId="62" xfId="24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6" fillId="3" borderId="12" xfId="24" applyFont="1" applyFill="1" applyBorder="1" applyAlignment="1">
      <alignment/>
    </xf>
    <xf numFmtId="0" fontId="6" fillId="3" borderId="31" xfId="24" applyFont="1" applyFill="1" applyBorder="1" applyAlignment="1">
      <alignment/>
    </xf>
    <xf numFmtId="3" fontId="0" fillId="2" borderId="39" xfId="0" applyNumberFormat="1" applyFont="1" applyFill="1" applyBorder="1" applyAlignment="1" applyProtection="1">
      <alignment horizontal="center" vertical="center"/>
      <protection locked="0"/>
    </xf>
    <xf numFmtId="3" fontId="0" fillId="2" borderId="45" xfId="0" applyNumberFormat="1" applyFont="1" applyFill="1" applyBorder="1" applyAlignment="1" applyProtection="1">
      <alignment horizontal="center" vertical="center"/>
      <protection locked="0"/>
    </xf>
    <xf numFmtId="3" fontId="6" fillId="2" borderId="12" xfId="24" applyNumberFormat="1" applyFont="1" applyFill="1" applyBorder="1" applyAlignment="1">
      <alignment horizontal="center"/>
    </xf>
    <xf numFmtId="3" fontId="0" fillId="2" borderId="13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/>
    </xf>
    <xf numFmtId="0" fontId="6" fillId="2" borderId="43" xfId="24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9" fillId="3" borderId="27" xfId="24" applyFont="1" applyFill="1" applyBorder="1" applyAlignment="1">
      <alignment vertical="center" wrapText="1"/>
    </xf>
    <xf numFmtId="0" fontId="9" fillId="3" borderId="45" xfId="24" applyFont="1" applyFill="1" applyBorder="1" applyAlignment="1">
      <alignment/>
    </xf>
    <xf numFmtId="0" fontId="8" fillId="3" borderId="0" xfId="24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5" borderId="50" xfId="0" applyFill="1" applyBorder="1" applyAlignment="1">
      <alignment vertical="center" wrapText="1"/>
    </xf>
    <xf numFmtId="0" fontId="6" fillId="3" borderId="64" xfId="24" applyFont="1" applyFill="1" applyBorder="1" applyAlignment="1">
      <alignment/>
    </xf>
    <xf numFmtId="0" fontId="0" fillId="0" borderId="55" xfId="0" applyBorder="1" applyAlignment="1">
      <alignment/>
    </xf>
    <xf numFmtId="0" fontId="0" fillId="0" borderId="26" xfId="0" applyBorder="1" applyAlignment="1">
      <alignment/>
    </xf>
    <xf numFmtId="0" fontId="9" fillId="3" borderId="46" xfId="24" applyFont="1" applyFill="1" applyBorder="1" applyAlignment="1">
      <alignment horizontal="center"/>
    </xf>
    <xf numFmtId="0" fontId="9" fillId="3" borderId="47" xfId="24" applyFont="1" applyFill="1" applyBorder="1" applyAlignment="1">
      <alignment horizontal="center" wrapText="1" shrinkToFit="1"/>
    </xf>
    <xf numFmtId="0" fontId="0" fillId="0" borderId="39" xfId="0" applyBorder="1" applyAlignment="1">
      <alignment wrapText="1" shrinkToFit="1"/>
    </xf>
    <xf numFmtId="0" fontId="0" fillId="0" borderId="45" xfId="0" applyBorder="1" applyAlignment="1">
      <alignment wrapText="1" shrinkToFit="1"/>
    </xf>
    <xf numFmtId="0" fontId="9" fillId="3" borderId="39" xfId="24" applyFont="1" applyFill="1" applyBorder="1" applyAlignment="1">
      <alignment vertical="center" wrapText="1" shrinkToFit="1"/>
    </xf>
    <xf numFmtId="0" fontId="0" fillId="0" borderId="45" xfId="0" applyBorder="1" applyAlignment="1">
      <alignment vertical="center" wrapText="1" shrinkToFit="1"/>
    </xf>
    <xf numFmtId="0" fontId="9" fillId="3" borderId="39" xfId="24" applyFont="1" applyFill="1" applyBorder="1" applyAlignment="1">
      <alignment wrapText="1"/>
    </xf>
    <xf numFmtId="0" fontId="9" fillId="3" borderId="39" xfId="24" applyFont="1" applyFill="1" applyBorder="1" applyAlignment="1">
      <alignment vertical="center" wrapText="1"/>
    </xf>
    <xf numFmtId="0" fontId="9" fillId="3" borderId="45" xfId="24" applyFont="1" applyFill="1" applyBorder="1" applyAlignment="1">
      <alignment vertical="center" wrapText="1"/>
    </xf>
    <xf numFmtId="0" fontId="9" fillId="3" borderId="13" xfId="24" applyFont="1" applyFill="1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36" fillId="3" borderId="0" xfId="24" applyFont="1" applyFill="1" applyBorder="1" applyAlignment="1">
      <alignment/>
    </xf>
    <xf numFmtId="0" fontId="37" fillId="0" borderId="0" xfId="0" applyFont="1" applyAlignment="1">
      <alignment/>
    </xf>
    <xf numFmtId="0" fontId="37" fillId="0" borderId="34" xfId="0" applyFont="1" applyBorder="1" applyAlignment="1">
      <alignment/>
    </xf>
    <xf numFmtId="0" fontId="7" fillId="3" borderId="0" xfId="24" applyFont="1" applyFill="1" applyBorder="1" applyAlignment="1">
      <alignment/>
    </xf>
    <xf numFmtId="0" fontId="14" fillId="3" borderId="0" xfId="24" applyFont="1" applyFill="1" applyBorder="1" applyAlignment="1">
      <alignment/>
    </xf>
    <xf numFmtId="0" fontId="30" fillId="0" borderId="0" xfId="0" applyFont="1" applyAlignment="1">
      <alignment/>
    </xf>
    <xf numFmtId="0" fontId="9" fillId="3" borderId="0" xfId="24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3" borderId="0" xfId="24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9" fillId="3" borderId="0" xfId="24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9" fillId="3" borderId="60" xfId="24" applyFont="1" applyFill="1" applyBorder="1" applyAlignment="1">
      <alignment wrapText="1"/>
    </xf>
    <xf numFmtId="0" fontId="6" fillId="2" borderId="24" xfId="24" applyFont="1" applyFill="1" applyBorder="1" applyAlignment="1" applyProtection="1">
      <alignment horizontal="left" vertical="center" wrapText="1"/>
      <protection locked="0"/>
    </xf>
    <xf numFmtId="0" fontId="0" fillId="6" borderId="6" xfId="0" applyFont="1" applyFill="1" applyBorder="1" applyAlignment="1" applyProtection="1">
      <alignment horizontal="left"/>
      <protection locked="0"/>
    </xf>
    <xf numFmtId="0" fontId="1" fillId="5" borderId="6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12" fillId="5" borderId="60" xfId="0" applyFont="1" applyFill="1" applyBorder="1" applyAlignment="1">
      <alignment/>
    </xf>
    <xf numFmtId="3" fontId="6" fillId="2" borderId="27" xfId="24" applyNumberFormat="1" applyFont="1" applyFill="1" applyBorder="1" applyAlignment="1" applyProtection="1">
      <alignment horizontal="center" wrapText="1"/>
      <protection locked="0"/>
    </xf>
    <xf numFmtId="3" fontId="0" fillId="6" borderId="35" xfId="0" applyNumberFormat="1" applyFont="1" applyFill="1" applyBorder="1" applyAlignment="1" applyProtection="1">
      <alignment horizontal="center" wrapText="1"/>
      <protection locked="0"/>
    </xf>
    <xf numFmtId="3" fontId="0" fillId="6" borderId="3" xfId="0" applyNumberFormat="1" applyFont="1" applyFill="1" applyBorder="1" applyAlignment="1" applyProtection="1">
      <alignment horizontal="center"/>
      <protection locked="0"/>
    </xf>
    <xf numFmtId="3" fontId="0" fillId="2" borderId="3" xfId="0" applyNumberFormat="1" applyFont="1" applyFill="1" applyBorder="1" applyAlignment="1" applyProtection="1">
      <alignment horizontal="center"/>
      <protection locked="0"/>
    </xf>
    <xf numFmtId="0" fontId="6" fillId="2" borderId="49" xfId="24" applyFont="1" applyFill="1" applyBorder="1" applyAlignment="1" applyProtection="1">
      <alignment horizontal="left" vertical="center" wrapText="1"/>
      <protection locked="0"/>
    </xf>
    <xf numFmtId="0" fontId="0" fillId="6" borderId="29" xfId="0" applyFont="1" applyFill="1" applyBorder="1" applyAlignment="1" applyProtection="1">
      <alignment horizontal="left"/>
      <protection locked="0"/>
    </xf>
    <xf numFmtId="0" fontId="1" fillId="5" borderId="29" xfId="0" applyFont="1" applyFill="1" applyBorder="1" applyAlignment="1">
      <alignment horizontal="left"/>
    </xf>
    <xf numFmtId="0" fontId="1" fillId="5" borderId="38" xfId="0" applyFont="1" applyFill="1" applyBorder="1" applyAlignment="1">
      <alignment horizontal="left"/>
    </xf>
    <xf numFmtId="3" fontId="0" fillId="6" borderId="35" xfId="0" applyNumberFormat="1" applyFont="1" applyFill="1" applyBorder="1" applyAlignment="1" applyProtection="1">
      <alignment horizontal="center"/>
      <protection locked="0"/>
    </xf>
    <xf numFmtId="0" fontId="12" fillId="5" borderId="60" xfId="0" applyFont="1" applyFill="1" applyBorder="1" applyAlignment="1">
      <alignment horizontal="center"/>
    </xf>
    <xf numFmtId="0" fontId="23" fillId="5" borderId="0" xfId="0" applyFont="1" applyFill="1" applyAlignment="1">
      <alignment vertical="top"/>
    </xf>
    <xf numFmtId="0" fontId="0" fillId="5" borderId="0" xfId="0" applyFont="1" applyFill="1" applyAlignment="1">
      <alignment vertical="top"/>
    </xf>
    <xf numFmtId="3" fontId="0" fillId="6" borderId="2" xfId="0" applyNumberFormat="1" applyFill="1" applyBorder="1" applyAlignment="1" applyProtection="1">
      <alignment horizontal="center"/>
      <protection locked="0"/>
    </xf>
    <xf numFmtId="3" fontId="0" fillId="6" borderId="5" xfId="0" applyNumberFormat="1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left"/>
      <protection locked="0"/>
    </xf>
    <xf numFmtId="0" fontId="0" fillId="6" borderId="6" xfId="0" applyFill="1" applyBorder="1" applyAlignment="1" applyProtection="1">
      <alignment horizontal="left"/>
      <protection locked="0"/>
    </xf>
    <xf numFmtId="3" fontId="0" fillId="6" borderId="6" xfId="0" applyNumberFormat="1" applyFill="1" applyBorder="1" applyAlignment="1" applyProtection="1">
      <alignment horizontal="center"/>
      <protection locked="0"/>
    </xf>
    <xf numFmtId="3" fontId="0" fillId="6" borderId="7" xfId="0" applyNumberFormat="1" applyFill="1" applyBorder="1" applyAlignment="1" applyProtection="1">
      <alignment horizontal="center"/>
      <protection locked="0"/>
    </xf>
    <xf numFmtId="0" fontId="12" fillId="5" borderId="46" xfId="0" applyFont="1" applyFill="1" applyBorder="1" applyAlignment="1">
      <alignment vertical="center" wrapText="1" shrinkToFit="1"/>
    </xf>
    <xf numFmtId="0" fontId="12" fillId="5" borderId="37" xfId="0" applyFont="1" applyFill="1" applyBorder="1" applyAlignment="1">
      <alignment vertical="center" wrapText="1" shrinkToFit="1"/>
    </xf>
    <xf numFmtId="0" fontId="12" fillId="5" borderId="56" xfId="0" applyFont="1" applyFill="1" applyBorder="1" applyAlignment="1">
      <alignment vertical="center" wrapText="1" shrinkToFit="1"/>
    </xf>
    <xf numFmtId="0" fontId="12" fillId="5" borderId="46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32" fillId="3" borderId="0" xfId="24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49" fontId="0" fillId="6" borderId="2" xfId="0" applyNumberFormat="1" applyFont="1" applyFill="1" applyBorder="1" applyAlignment="1" applyProtection="1">
      <alignment horizontal="center"/>
      <protection locked="0"/>
    </xf>
    <xf numFmtId="49" fontId="0" fillId="6" borderId="6" xfId="0" applyNumberFormat="1" applyFont="1" applyFill="1" applyBorder="1" applyAlignment="1" applyProtection="1">
      <alignment horizontal="center"/>
      <protection locked="0"/>
    </xf>
    <xf numFmtId="0" fontId="9" fillId="3" borderId="8" xfId="24" applyFont="1" applyFill="1" applyBorder="1" applyAlignment="1" applyProtection="1">
      <alignment/>
      <protection/>
    </xf>
    <xf numFmtId="0" fontId="12" fillId="0" borderId="37" xfId="0" applyFont="1" applyBorder="1" applyAlignment="1">
      <alignment/>
    </xf>
    <xf numFmtId="0" fontId="12" fillId="0" borderId="10" xfId="0" applyFont="1" applyBorder="1" applyAlignment="1">
      <alignment/>
    </xf>
    <xf numFmtId="0" fontId="12" fillId="5" borderId="2" xfId="0" applyFont="1" applyFill="1" applyBorder="1" applyAlignment="1" applyProtection="1">
      <alignment horizontal="center"/>
      <protection/>
    </xf>
    <xf numFmtId="0" fontId="32" fillId="3" borderId="0" xfId="24" applyFont="1" applyFill="1" applyBorder="1" applyAlignment="1" applyProtection="1">
      <alignment horizontal="left"/>
      <protection/>
    </xf>
    <xf numFmtId="0" fontId="23" fillId="0" borderId="0" xfId="0" applyFont="1" applyAlignment="1">
      <alignment horizontal="left"/>
    </xf>
    <xf numFmtId="0" fontId="9" fillId="3" borderId="64" xfId="24" applyFont="1" applyFill="1" applyBorder="1" applyAlignment="1" applyProtection="1">
      <alignment horizontal="left"/>
      <protection/>
    </xf>
    <xf numFmtId="0" fontId="12" fillId="0" borderId="61" xfId="0" applyFont="1" applyBorder="1" applyAlignment="1">
      <alignment horizontal="left"/>
    </xf>
    <xf numFmtId="0" fontId="12" fillId="0" borderId="65" xfId="0" applyFont="1" applyBorder="1" applyAlignment="1">
      <alignment horizontal="left"/>
    </xf>
    <xf numFmtId="0" fontId="9" fillId="3" borderId="2" xfId="24" applyFont="1" applyFill="1" applyBorder="1" applyAlignment="1" applyProtection="1">
      <alignment horizontal="center" vertical="center"/>
      <protection/>
    </xf>
    <xf numFmtId="0" fontId="12" fillId="0" borderId="2" xfId="0" applyFont="1" applyBorder="1" applyAlignment="1">
      <alignment horizontal="center" vertical="center"/>
    </xf>
    <xf numFmtId="0" fontId="6" fillId="2" borderId="47" xfId="24" applyFont="1" applyFill="1" applyBorder="1" applyAlignment="1" applyProtection="1">
      <alignment horizontal="center"/>
      <protection locked="0"/>
    </xf>
    <xf numFmtId="0" fontId="0" fillId="6" borderId="45" xfId="0" applyFill="1" applyBorder="1" applyAlignment="1" applyProtection="1">
      <alignment horizontal="center"/>
      <protection locked="0"/>
    </xf>
    <xf numFmtId="0" fontId="6" fillId="2" borderId="12" xfId="24" applyFont="1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9" fillId="3" borderId="14" xfId="24" applyFont="1" applyFill="1" applyBorder="1" applyAlignment="1" applyProtection="1">
      <alignment vertical="center" wrapText="1"/>
      <protection/>
    </xf>
    <xf numFmtId="0" fontId="12" fillId="0" borderId="15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5" borderId="39" xfId="0" applyFont="1" applyFill="1" applyBorder="1" applyAlignment="1" applyProtection="1">
      <alignment vertical="center"/>
      <protection/>
    </xf>
    <xf numFmtId="0" fontId="0" fillId="0" borderId="45" xfId="0" applyBorder="1" applyAlignment="1">
      <alignment vertical="center"/>
    </xf>
    <xf numFmtId="0" fontId="32" fillId="3" borderId="0" xfId="24" applyFont="1" applyFill="1" applyBorder="1" applyAlignment="1" applyProtection="1">
      <alignment horizontal="left" vertical="center"/>
      <protection/>
    </xf>
    <xf numFmtId="0" fontId="23" fillId="0" borderId="0" xfId="0" applyFont="1" applyAlignment="1">
      <alignment vertical="center"/>
    </xf>
    <xf numFmtId="0" fontId="0" fillId="5" borderId="8" xfId="0" applyFill="1" applyBorder="1" applyAlignment="1">
      <alignment/>
    </xf>
    <xf numFmtId="0" fontId="12" fillId="5" borderId="60" xfId="0" applyFont="1" applyFill="1" applyBorder="1" applyAlignment="1">
      <alignment wrapText="1" shrinkToFit="1"/>
    </xf>
    <xf numFmtId="0" fontId="0" fillId="5" borderId="60" xfId="0" applyFill="1" applyBorder="1" applyAlignment="1">
      <alignment wrapText="1" shrinkToFit="1"/>
    </xf>
    <xf numFmtId="0" fontId="31" fillId="5" borderId="0" xfId="0" applyFont="1" applyFill="1" applyAlignment="1">
      <alignment/>
    </xf>
    <xf numFmtId="3" fontId="0" fillId="0" borderId="43" xfId="0" applyNumberFormat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0" fontId="0" fillId="5" borderId="32" xfId="0" applyFill="1" applyBorder="1" applyAlignment="1">
      <alignment/>
    </xf>
    <xf numFmtId="0" fontId="9" fillId="5" borderId="13" xfId="0" applyFont="1" applyFill="1" applyBorder="1" applyAlignment="1" applyProtection="1">
      <alignment vertical="center"/>
      <protection/>
    </xf>
    <xf numFmtId="0" fontId="7" fillId="3" borderId="0" xfId="24" applyFont="1" applyFill="1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35" fillId="5" borderId="61" xfId="0" applyFont="1" applyFill="1" applyBorder="1" applyAlignment="1">
      <alignment/>
    </xf>
    <xf numFmtId="0" fontId="20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3" borderId="47" xfId="24" applyFont="1" applyFill="1" applyBorder="1" applyAlignment="1" applyProtection="1">
      <alignment horizontal="center"/>
      <protection/>
    </xf>
    <xf numFmtId="0" fontId="0" fillId="5" borderId="45" xfId="0" applyFill="1" applyBorder="1" applyAlignment="1" applyProtection="1">
      <alignment horizontal="center"/>
      <protection/>
    </xf>
    <xf numFmtId="0" fontId="0" fillId="5" borderId="30" xfId="0" applyFill="1" applyBorder="1" applyAlignment="1" applyProtection="1">
      <alignment horizontal="center"/>
      <protection/>
    </xf>
    <xf numFmtId="0" fontId="23" fillId="5" borderId="0" xfId="0" applyFont="1" applyFill="1" applyAlignment="1">
      <alignment horizontal="center" wrapText="1"/>
    </xf>
    <xf numFmtId="0" fontId="23" fillId="0" borderId="0" xfId="0" applyFont="1" applyAlignment="1">
      <alignment horizontal="center" wrapText="1"/>
    </xf>
    <xf numFmtId="0" fontId="12" fillId="5" borderId="48" xfId="0" applyFont="1" applyFill="1" applyBorder="1" applyAlignment="1">
      <alignment horizontal="left"/>
    </xf>
    <xf numFmtId="0" fontId="12" fillId="5" borderId="28" xfId="0" applyFont="1" applyFill="1" applyBorder="1" applyAlignment="1">
      <alignment horizontal="left"/>
    </xf>
    <xf numFmtId="0" fontId="9" fillId="3" borderId="60" xfId="24" applyFont="1" applyFill="1" applyBorder="1" applyAlignment="1">
      <alignment horizontal="left"/>
    </xf>
    <xf numFmtId="0" fontId="0" fillId="0" borderId="60" xfId="0" applyBorder="1" applyAlignment="1">
      <alignment horizontal="left"/>
    </xf>
    <xf numFmtId="0" fontId="0" fillId="5" borderId="26" xfId="0" applyFill="1" applyBorder="1" applyAlignment="1">
      <alignment/>
    </xf>
    <xf numFmtId="0" fontId="9" fillId="3" borderId="0" xfId="24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9" fillId="3" borderId="0" xfId="24" applyFont="1" applyFill="1" applyBorder="1" applyAlignment="1">
      <alignment horizontal="right" vertical="center"/>
    </xf>
    <xf numFmtId="0" fontId="9" fillId="3" borderId="48" xfId="24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3" fontId="0" fillId="6" borderId="45" xfId="0" applyNumberForma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/>
      <protection/>
    </xf>
    <xf numFmtId="3" fontId="0" fillId="6" borderId="45" xfId="0" applyNumberFormat="1" applyFill="1" applyBorder="1" applyAlignment="1" applyProtection="1">
      <alignment horizontal="center" vertical="center"/>
      <protection/>
    </xf>
    <xf numFmtId="0" fontId="9" fillId="3" borderId="45" xfId="24" applyFont="1" applyFill="1" applyBorder="1" applyAlignment="1" applyProtection="1">
      <alignment vertical="center"/>
      <protection/>
    </xf>
    <xf numFmtId="0" fontId="9" fillId="3" borderId="45" xfId="24" applyFont="1" applyFill="1" applyBorder="1" applyAlignment="1" applyProtection="1">
      <alignment vertical="center" wrapText="1"/>
      <protection/>
    </xf>
    <xf numFmtId="0" fontId="9" fillId="3" borderId="39" xfId="24" applyFont="1" applyFill="1" applyBorder="1" applyAlignment="1">
      <alignment vertical="center"/>
    </xf>
    <xf numFmtId="0" fontId="9" fillId="3" borderId="45" xfId="24" applyFont="1" applyFill="1" applyBorder="1" applyAlignment="1">
      <alignment vertical="center"/>
    </xf>
    <xf numFmtId="0" fontId="9" fillId="3" borderId="11" xfId="24" applyFont="1" applyFill="1" applyBorder="1" applyAlignment="1" applyProtection="1">
      <alignment vertical="center" wrapText="1"/>
      <protection/>
    </xf>
    <xf numFmtId="3" fontId="0" fillId="6" borderId="11" xfId="0" applyNumberFormat="1" applyFill="1" applyBorder="1" applyAlignment="1" applyProtection="1">
      <alignment horizontal="center" vertical="center"/>
      <protection/>
    </xf>
    <xf numFmtId="0" fontId="9" fillId="3" borderId="13" xfId="24" applyFont="1" applyFill="1" applyBorder="1" applyAlignment="1">
      <alignment vertical="center"/>
    </xf>
    <xf numFmtId="0" fontId="9" fillId="3" borderId="11" xfId="24" applyFont="1" applyFill="1" applyBorder="1" applyAlignment="1">
      <alignment vertical="center"/>
    </xf>
    <xf numFmtId="3" fontId="6" fillId="2" borderId="47" xfId="24" applyNumberFormat="1" applyFont="1" applyFill="1" applyBorder="1" applyAlignment="1" applyProtection="1">
      <alignment vertical="center"/>
      <protection locked="0"/>
    </xf>
    <xf numFmtId="3" fontId="0" fillId="0" borderId="45" xfId="0" applyNumberFormat="1" applyBorder="1" applyAlignment="1" applyProtection="1">
      <alignment vertical="center"/>
      <protection locked="0"/>
    </xf>
    <xf numFmtId="3" fontId="6" fillId="2" borderId="47" xfId="24" applyNumberFormat="1" applyFont="1" applyFill="1" applyBorder="1" applyAlignment="1" applyProtection="1">
      <alignment vertical="center"/>
      <protection/>
    </xf>
    <xf numFmtId="3" fontId="0" fillId="0" borderId="45" xfId="0" applyNumberFormat="1" applyBorder="1" applyAlignment="1" applyProtection="1">
      <alignment vertical="center"/>
      <protection/>
    </xf>
    <xf numFmtId="0" fontId="9" fillId="3" borderId="12" xfId="24" applyFont="1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3" fontId="6" fillId="2" borderId="12" xfId="24" applyNumberFormat="1" applyFont="1" applyFill="1" applyBorder="1" applyAlignment="1">
      <alignment horizontal="center" vertical="center"/>
    </xf>
    <xf numFmtId="0" fontId="9" fillId="3" borderId="61" xfId="24" applyFont="1" applyFill="1" applyBorder="1" applyAlignment="1">
      <alignment/>
    </xf>
    <xf numFmtId="0" fontId="0" fillId="5" borderId="56" xfId="0" applyFill="1" applyBorder="1" applyAlignment="1">
      <alignment/>
    </xf>
    <xf numFmtId="0" fontId="9" fillId="3" borderId="46" xfId="24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3" fontId="6" fillId="2" borderId="12" xfId="24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9" fillId="3" borderId="12" xfId="24" applyNumberFormat="1" applyFont="1" applyFill="1" applyBorder="1" applyAlignment="1">
      <alignment horizontal="center" vertical="center"/>
    </xf>
    <xf numFmtId="3" fontId="9" fillId="3" borderId="11" xfId="24" applyNumberFormat="1" applyFont="1" applyFill="1" applyBorder="1" applyAlignment="1">
      <alignment horizontal="center" vertical="center"/>
    </xf>
    <xf numFmtId="0" fontId="9" fillId="3" borderId="8" xfId="24" applyFont="1" applyFill="1" applyBorder="1" applyAlignment="1">
      <alignment horizontal="center" vertical="center"/>
    </xf>
    <xf numFmtId="0" fontId="9" fillId="3" borderId="4" xfId="24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6" fillId="2" borderId="47" xfId="24" applyFont="1" applyFill="1" applyBorder="1" applyAlignment="1" applyProtection="1">
      <alignment vertical="center"/>
      <protection locked="0"/>
    </xf>
    <xf numFmtId="0" fontId="9" fillId="3" borderId="47" xfId="24" applyFont="1" applyFill="1" applyBorder="1" applyAlignment="1">
      <alignment horizontal="center"/>
    </xf>
    <xf numFmtId="0" fontId="9" fillId="3" borderId="45" xfId="24" applyFont="1" applyFill="1" applyBorder="1" applyAlignment="1">
      <alignment horizontal="center"/>
    </xf>
    <xf numFmtId="0" fontId="9" fillId="5" borderId="39" xfId="0" applyFont="1" applyFill="1" applyBorder="1" applyAlignment="1" applyProtection="1">
      <alignment horizontal="left" vertical="center" wrapText="1"/>
      <protection/>
    </xf>
    <xf numFmtId="0" fontId="9" fillId="5" borderId="45" xfId="0" applyFont="1" applyFill="1" applyBorder="1" applyAlignment="1" applyProtection="1">
      <alignment horizontal="left" vertical="center" wrapText="1"/>
      <protection/>
    </xf>
    <xf numFmtId="0" fontId="9" fillId="5" borderId="41" xfId="0" applyFont="1" applyFill="1" applyBorder="1" applyAlignment="1" applyProtection="1">
      <alignment horizontal="left" vertical="center" wrapText="1"/>
      <protection/>
    </xf>
    <xf numFmtId="0" fontId="9" fillId="5" borderId="44" xfId="0" applyFont="1" applyFill="1" applyBorder="1" applyAlignment="1" applyProtection="1">
      <alignment horizontal="left" vertical="center" wrapText="1"/>
      <protection/>
    </xf>
    <xf numFmtId="0" fontId="9" fillId="3" borderId="46" xfId="24" applyFont="1" applyFill="1" applyBorder="1" applyAlignment="1">
      <alignment horizontal="center"/>
    </xf>
    <xf numFmtId="0" fontId="9" fillId="3" borderId="37" xfId="24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" borderId="64" xfId="24" applyFont="1" applyFill="1" applyBorder="1" applyAlignment="1">
      <alignment/>
    </xf>
    <xf numFmtId="0" fontId="9" fillId="5" borderId="35" xfId="0" applyFont="1" applyFill="1" applyBorder="1" applyAlignment="1" applyProtection="1">
      <alignment horizontal="left" vertical="center" wrapText="1"/>
      <protection/>
    </xf>
    <xf numFmtId="0" fontId="9" fillId="5" borderId="50" xfId="0" applyFont="1" applyFill="1" applyBorder="1" applyAlignment="1" applyProtection="1">
      <alignment horizontal="left" vertical="center" wrapText="1"/>
      <protection/>
    </xf>
    <xf numFmtId="0" fontId="9" fillId="3" borderId="57" xfId="24" applyFont="1" applyFill="1" applyBorder="1" applyAlignment="1" applyProtection="1">
      <alignment horizontal="center" vertical="center"/>
      <protection/>
    </xf>
    <xf numFmtId="0" fontId="0" fillId="5" borderId="33" xfId="0" applyFill="1" applyBorder="1" applyAlignment="1">
      <alignment/>
    </xf>
    <xf numFmtId="0" fontId="1" fillId="5" borderId="0" xfId="0" applyFont="1" applyFill="1" applyAlignment="1">
      <alignment wrapText="1" shrinkToFit="1"/>
    </xf>
    <xf numFmtId="0" fontId="0" fillId="5" borderId="0" xfId="0" applyFill="1" applyAlignment="1">
      <alignment wrapText="1" shrinkToFit="1"/>
    </xf>
    <xf numFmtId="0" fontId="14" fillId="3" borderId="60" xfId="24" applyFont="1" applyFill="1" applyBorder="1" applyAlignment="1" applyProtection="1">
      <alignment/>
      <protection/>
    </xf>
    <xf numFmtId="0" fontId="15" fillId="0" borderId="60" xfId="0" applyFont="1" applyBorder="1" applyAlignment="1">
      <alignment/>
    </xf>
    <xf numFmtId="49" fontId="1" fillId="3" borderId="0" xfId="24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/>
    </xf>
    <xf numFmtId="0" fontId="7" fillId="3" borderId="0" xfId="24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2" fillId="5" borderId="45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vertical="center" wrapText="1"/>
    </xf>
    <xf numFmtId="0" fontId="13" fillId="3" borderId="61" xfId="24" applyFont="1" applyFill="1" applyBorder="1" applyAlignment="1" applyProtection="1">
      <alignment horizontal="center" vertical="center"/>
      <protection/>
    </xf>
    <xf numFmtId="0" fontId="2" fillId="5" borderId="61" xfId="0" applyFont="1" applyFill="1" applyBorder="1" applyAlignment="1">
      <alignment vertical="center"/>
    </xf>
    <xf numFmtId="0" fontId="12" fillId="5" borderId="44" xfId="0" applyFont="1" applyFill="1" applyBorder="1" applyAlignment="1">
      <alignment vertical="center" wrapText="1"/>
    </xf>
    <xf numFmtId="0" fontId="12" fillId="5" borderId="51" xfId="0" applyFont="1" applyFill="1" applyBorder="1" applyAlignment="1">
      <alignment vertical="center" wrapText="1"/>
    </xf>
    <xf numFmtId="0" fontId="12" fillId="5" borderId="50" xfId="0" applyFont="1" applyFill="1" applyBorder="1" applyAlignment="1">
      <alignment vertical="center" wrapText="1"/>
    </xf>
    <xf numFmtId="0" fontId="12" fillId="5" borderId="28" xfId="0" applyFont="1" applyFill="1" applyBorder="1" applyAlignment="1">
      <alignment vertical="center" wrapText="1"/>
    </xf>
    <xf numFmtId="0" fontId="9" fillId="3" borderId="0" xfId="24" applyFont="1" applyFill="1" applyBorder="1" applyAlignment="1" applyProtection="1">
      <alignment horizontal="left" vertical="center" wrapText="1"/>
      <protection/>
    </xf>
    <xf numFmtId="0" fontId="9" fillId="3" borderId="49" xfId="24" applyFont="1" applyFill="1" applyBorder="1" applyAlignment="1" applyProtection="1">
      <alignment horizontal="left" vertical="center" wrapText="1"/>
      <protection/>
    </xf>
    <xf numFmtId="0" fontId="12" fillId="0" borderId="29" xfId="0" applyFont="1" applyBorder="1" applyAlignment="1">
      <alignment vertical="center" wrapText="1"/>
    </xf>
    <xf numFmtId="0" fontId="12" fillId="5" borderId="2" xfId="0" applyFont="1" applyFill="1" applyBorder="1" applyAlignment="1">
      <alignment vertical="center" wrapText="1"/>
    </xf>
    <xf numFmtId="0" fontId="0" fillId="0" borderId="45" xfId="0" applyBorder="1" applyAlignment="1">
      <alignment horizontal="center" vertical="center"/>
    </xf>
    <xf numFmtId="3" fontId="6" fillId="2" borderId="43" xfId="24" applyNumberFormat="1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10" fontId="6" fillId="6" borderId="47" xfId="0" applyNumberFormat="1" applyFont="1" applyFill="1" applyBorder="1" applyAlignment="1" applyProtection="1">
      <alignment horizontal="center" vertical="center"/>
      <protection/>
    </xf>
    <xf numFmtId="3" fontId="6" fillId="2" borderId="12" xfId="24" applyNumberFormat="1" applyFont="1" applyFill="1" applyBorder="1" applyAlignment="1" applyProtection="1">
      <alignment horizontal="center" vertical="center"/>
      <protection locked="0"/>
    </xf>
    <xf numFmtId="3" fontId="6" fillId="6" borderId="43" xfId="0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10" fontId="6" fillId="5" borderId="47" xfId="0" applyNumberFormat="1" applyFont="1" applyFill="1" applyBorder="1" applyAlignment="1" applyProtection="1">
      <alignment horizontal="center" vertical="center"/>
      <protection/>
    </xf>
    <xf numFmtId="0" fontId="0" fillId="5" borderId="30" xfId="0" applyFill="1" applyBorder="1" applyAlignment="1" applyProtection="1">
      <alignment/>
      <protection/>
    </xf>
    <xf numFmtId="3" fontId="6" fillId="3" borderId="12" xfId="24" applyNumberFormat="1" applyFont="1" applyFill="1" applyBorder="1" applyAlignment="1" applyProtection="1">
      <alignment horizontal="center" vertical="center"/>
      <protection/>
    </xf>
    <xf numFmtId="0" fontId="0" fillId="5" borderId="31" xfId="0" applyFill="1" applyBorder="1" applyAlignment="1" applyProtection="1">
      <alignment/>
      <protection/>
    </xf>
    <xf numFmtId="3" fontId="6" fillId="5" borderId="43" xfId="0" applyNumberFormat="1" applyFont="1" applyFill="1" applyBorder="1" applyAlignment="1" applyProtection="1">
      <alignment horizontal="center" vertical="center"/>
      <protection/>
    </xf>
    <xf numFmtId="0" fontId="0" fillId="5" borderId="3" xfId="0" applyFill="1" applyBorder="1" applyAlignment="1" applyProtection="1">
      <alignment/>
      <protection/>
    </xf>
    <xf numFmtId="3" fontId="6" fillId="3" borderId="47" xfId="24" applyNumberFormat="1" applyFont="1" applyFill="1" applyBorder="1" applyAlignment="1" applyProtection="1">
      <alignment horizontal="center" vertical="center"/>
      <protection/>
    </xf>
    <xf numFmtId="3" fontId="6" fillId="6" borderId="47" xfId="0" applyNumberFormat="1" applyFont="1" applyFill="1" applyBorder="1" applyAlignment="1" applyProtection="1">
      <alignment horizontal="center" vertical="center"/>
      <protection/>
    </xf>
    <xf numFmtId="0" fontId="12" fillId="5" borderId="6" xfId="0" applyFont="1" applyFill="1" applyBorder="1" applyAlignment="1">
      <alignment vertical="center" wrapText="1"/>
    </xf>
    <xf numFmtId="0" fontId="7" fillId="3" borderId="35" xfId="24" applyFont="1" applyFill="1" applyBorder="1" applyAlignment="1" applyProtection="1">
      <alignment horizontal="left" vertical="center"/>
      <protection/>
    </xf>
    <xf numFmtId="0" fontId="0" fillId="0" borderId="35" xfId="0" applyBorder="1" applyAlignment="1">
      <alignment vertical="center"/>
    </xf>
    <xf numFmtId="0" fontId="6" fillId="2" borderId="27" xfId="24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3" borderId="34" xfId="24" applyFont="1" applyFill="1" applyBorder="1" applyAlignment="1">
      <alignment horizontal="right" vertical="center"/>
    </xf>
    <xf numFmtId="3" fontId="6" fillId="3" borderId="43" xfId="24" applyNumberFormat="1" applyFont="1" applyFill="1" applyBorder="1" applyAlignment="1" applyProtection="1">
      <alignment horizontal="center" vertical="center"/>
      <protection/>
    </xf>
    <xf numFmtId="0" fontId="9" fillId="3" borderId="43" xfId="24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6" borderId="47" xfId="0" applyNumberFormat="1" applyFill="1" applyBorder="1" applyAlignment="1" applyProtection="1">
      <alignment horizontal="center" vertical="center"/>
      <protection locked="0"/>
    </xf>
    <xf numFmtId="2" fontId="0" fillId="6" borderId="12" xfId="0" applyNumberFormat="1" applyFill="1" applyBorder="1" applyAlignment="1" applyProtection="1">
      <alignment horizontal="center" vertical="center"/>
      <protection locked="0"/>
    </xf>
    <xf numFmtId="3" fontId="0" fillId="6" borderId="43" xfId="0" applyNumberFormat="1" applyFill="1" applyBorder="1" applyAlignment="1" applyProtection="1">
      <alignment horizontal="center" vertical="center"/>
      <protection locked="0"/>
    </xf>
    <xf numFmtId="0" fontId="9" fillId="3" borderId="58" xfId="24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2" fontId="6" fillId="2" borderId="9" xfId="24" applyNumberFormat="1" applyFont="1" applyFill="1" applyBorder="1" applyAlignment="1" applyProtection="1">
      <alignment horizontal="center" vertical="center" wrapText="1"/>
      <protection locked="0"/>
    </xf>
    <xf numFmtId="2" fontId="0" fillId="6" borderId="13" xfId="0" applyNumberFormat="1" applyFont="1" applyFill="1" applyBorder="1" applyAlignment="1" applyProtection="1">
      <alignment horizontal="center" vertical="center" wrapText="1"/>
      <protection locked="0"/>
    </xf>
    <xf numFmtId="2" fontId="0" fillId="6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6" borderId="6" xfId="0" applyNumberFormat="1" applyFont="1" applyFill="1" applyBorder="1" applyAlignment="1" applyProtection="1">
      <alignment horizontal="center" vertical="center" wrapText="1"/>
      <protection locked="0"/>
    </xf>
    <xf numFmtId="2" fontId="0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24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9" fillId="3" borderId="60" xfId="24" applyFont="1" applyFill="1" applyBorder="1" applyAlignment="1" applyProtection="1">
      <alignment horizontal="left" vertical="center" wrapText="1"/>
      <protection/>
    </xf>
    <xf numFmtId="0" fontId="0" fillId="0" borderId="60" xfId="0" applyBorder="1" applyAlignment="1">
      <alignment vertical="center"/>
    </xf>
    <xf numFmtId="0" fontId="0" fillId="5" borderId="71" xfId="0" applyFill="1" applyBorder="1" applyAlignment="1">
      <alignment vertical="center"/>
    </xf>
    <xf numFmtId="0" fontId="0" fillId="5" borderId="60" xfId="0" applyFill="1" applyBorder="1" applyAlignment="1">
      <alignment vertical="center"/>
    </xf>
    <xf numFmtId="0" fontId="7" fillId="3" borderId="0" xfId="24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3" borderId="0" xfId="24" applyFont="1" applyFill="1" applyBorder="1" applyAlignment="1" applyProtection="1">
      <alignment vertical="top" wrapText="1"/>
      <protection/>
    </xf>
    <xf numFmtId="0" fontId="9" fillId="0" borderId="0" xfId="0" applyFont="1" applyAlignment="1">
      <alignment vertical="top" wrapText="1"/>
    </xf>
    <xf numFmtId="0" fontId="9" fillId="3" borderId="14" xfId="24" applyFont="1" applyFill="1" applyBorder="1" applyAlignment="1" applyProtection="1">
      <alignment horizontal="left" vertical="center" wrapText="1"/>
      <protection/>
    </xf>
    <xf numFmtId="0" fontId="9" fillId="5" borderId="15" xfId="0" applyFont="1" applyFill="1" applyBorder="1" applyAlignment="1" applyProtection="1">
      <alignment horizontal="left" vertical="center" wrapText="1"/>
      <protection/>
    </xf>
    <xf numFmtId="0" fontId="9" fillId="3" borderId="0" xfId="24" applyFont="1" applyFill="1" applyBorder="1" applyAlignment="1">
      <alignment/>
    </xf>
    <xf numFmtId="0" fontId="9" fillId="3" borderId="8" xfId="24" applyFont="1" applyFill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9" fillId="3" borderId="61" xfId="24" applyFont="1" applyFill="1" applyBorder="1" applyAlignment="1">
      <alignment/>
    </xf>
    <xf numFmtId="0" fontId="7" fillId="3" borderId="0" xfId="24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3" fontId="0" fillId="6" borderId="47" xfId="0" applyNumberFormat="1" applyFill="1" applyBorder="1" applyAlignment="1" applyProtection="1">
      <alignment horizontal="center" vertical="center"/>
      <protection/>
    </xf>
    <xf numFmtId="0" fontId="7" fillId="3" borderId="61" xfId="24" applyFont="1" applyFill="1" applyBorder="1" applyAlignment="1" applyProtection="1">
      <alignment horizontal="left"/>
      <protection/>
    </xf>
    <xf numFmtId="0" fontId="12" fillId="5" borderId="45" xfId="0" applyFont="1" applyFill="1" applyBorder="1" applyAlignment="1">
      <alignment vertical="center" wrapText="1"/>
    </xf>
    <xf numFmtId="49" fontId="20" fillId="3" borderId="0" xfId="0" applyNumberFormat="1" applyFont="1" applyFill="1" applyBorder="1" applyAlignment="1">
      <alignment horizontal="left"/>
    </xf>
    <xf numFmtId="0" fontId="12" fillId="5" borderId="11" xfId="0" applyFont="1" applyFill="1" applyBorder="1" applyAlignment="1">
      <alignment vertical="center" wrapText="1"/>
    </xf>
    <xf numFmtId="0" fontId="7" fillId="3" borderId="35" xfId="24" applyFont="1" applyFill="1" applyBorder="1" applyAlignment="1" applyProtection="1">
      <alignment horizontal="left"/>
      <protection/>
    </xf>
    <xf numFmtId="0" fontId="0" fillId="0" borderId="56" xfId="0" applyFont="1" applyBorder="1" applyAlignment="1">
      <alignment horizontal="left" vertical="center"/>
    </xf>
    <xf numFmtId="0" fontId="9" fillId="3" borderId="0" xfId="24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0" fontId="9" fillId="3" borderId="60" xfId="24" applyFont="1" applyFill="1" applyBorder="1" applyAlignment="1" applyProtection="1">
      <alignment horizontal="left"/>
      <protection/>
    </xf>
    <xf numFmtId="0" fontId="12" fillId="0" borderId="60" xfId="0" applyFont="1" applyBorder="1" applyAlignment="1">
      <alignment/>
    </xf>
    <xf numFmtId="0" fontId="12" fillId="0" borderId="2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3" fontId="6" fillId="2" borderId="6" xfId="24" applyNumberFormat="1" applyFont="1" applyFill="1" applyBorder="1" applyAlignment="1" applyProtection="1">
      <alignment horizontal="center" vertical="center"/>
      <protection locked="0"/>
    </xf>
    <xf numFmtId="3" fontId="0" fillId="6" borderId="6" xfId="0" applyNumberFormat="1" applyFill="1" applyBorder="1" applyAlignment="1">
      <alignment horizontal="center" vertical="center"/>
    </xf>
    <xf numFmtId="3" fontId="0" fillId="6" borderId="7" xfId="0" applyNumberFormat="1" applyFill="1" applyBorder="1" applyAlignment="1">
      <alignment horizontal="center" vertical="center"/>
    </xf>
    <xf numFmtId="0" fontId="9" fillId="3" borderId="24" xfId="24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6" borderId="31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2" fillId="5" borderId="13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6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2" fillId="5" borderId="49" xfId="0" applyFont="1" applyFill="1" applyBorder="1" applyAlignment="1">
      <alignment horizontal="center"/>
    </xf>
    <xf numFmtId="0" fontId="12" fillId="5" borderId="29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29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/>
    </xf>
    <xf numFmtId="0" fontId="9" fillId="3" borderId="2" xfId="24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3" borderId="49" xfId="24" applyFont="1" applyFill="1" applyBorder="1" applyAlignment="1" applyProtection="1">
      <alignment vertical="center"/>
      <protection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0" fillId="5" borderId="29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3" fontId="0" fillId="0" borderId="11" xfId="0" applyNumberFormat="1" applyBorder="1" applyAlignment="1" applyProtection="1">
      <alignment horizontal="center" vertical="center"/>
      <protection/>
    </xf>
    <xf numFmtId="0" fontId="12" fillId="5" borderId="39" xfId="0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3" fontId="0" fillId="6" borderId="2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3" fontId="0" fillId="6" borderId="2" xfId="0" applyNumberForma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49" fontId="1" fillId="3" borderId="61" xfId="24" applyNumberFormat="1" applyFont="1" applyFill="1" applyBorder="1" applyAlignment="1">
      <alignment horizontal="center"/>
    </xf>
    <xf numFmtId="49" fontId="0" fillId="3" borderId="61" xfId="0" applyNumberFormat="1" applyFont="1" applyFill="1" applyBorder="1" applyAlignment="1">
      <alignment horizontal="center"/>
    </xf>
    <xf numFmtId="167" fontId="13" fillId="2" borderId="61" xfId="24" applyNumberFormat="1" applyFont="1" applyFill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22" fillId="2" borderId="0" xfId="24" applyFont="1" applyFill="1" applyAlignment="1">
      <alignment horizontal="center"/>
    </xf>
    <xf numFmtId="0" fontId="6" fillId="2" borderId="0" xfId="24" applyFont="1" applyFill="1" applyAlignment="1">
      <alignment/>
    </xf>
    <xf numFmtId="0" fontId="19" fillId="2" borderId="0" xfId="24" applyFont="1" applyFill="1" applyAlignment="1">
      <alignment horizontal="left"/>
    </xf>
    <xf numFmtId="0" fontId="0" fillId="0" borderId="0" xfId="0" applyAlignment="1">
      <alignment horizontal="left"/>
    </xf>
    <xf numFmtId="0" fontId="6" fillId="2" borderId="60" xfId="24" applyFont="1" applyFill="1" applyBorder="1" applyAlignment="1">
      <alignment/>
    </xf>
    <xf numFmtId="167" fontId="27" fillId="2" borderId="35" xfId="24" applyNumberFormat="1" applyFont="1" applyFill="1" applyBorder="1" applyAlignment="1">
      <alignment horizontal="left" wrapText="1"/>
    </xf>
    <xf numFmtId="0" fontId="28" fillId="0" borderId="35" xfId="0" applyFont="1" applyBorder="1" applyAlignment="1">
      <alignment horizontal="left" wrapText="1"/>
    </xf>
    <xf numFmtId="167" fontId="39" fillId="2" borderId="35" xfId="24" applyNumberFormat="1" applyFont="1" applyFill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167" fontId="13" fillId="2" borderId="0" xfId="24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Hyperlink" xfId="23"/>
    <cellStyle name="normal" xfId="24"/>
    <cellStyle name="Percent" xfId="25"/>
    <cellStyle name="Followed Hyperlink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660033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8080FF"/>
      <rgbColor rgb="00802060"/>
      <rgbColor rgb="00CCECFF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660033"/>
      <rgbColor rgb="00FFFF99"/>
      <rgbColor rgb="00A6CAF0"/>
      <rgbColor rgb="00CC9CCC"/>
      <rgbColor rgb="00CC99FF"/>
      <rgbColor rgb="00E3E3E3"/>
      <rgbColor rgb="003366FF"/>
      <rgbColor rgb="0033CCCC"/>
      <rgbColor rgb="006600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00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04"/>
  <sheetViews>
    <sheetView tabSelected="1" showOutlineSymbols="0" workbookViewId="0" topLeftCell="A1">
      <selection activeCell="A2" sqref="A2:F2"/>
    </sheetView>
  </sheetViews>
  <sheetFormatPr defaultColWidth="9.140625" defaultRowHeight="12.75"/>
  <cols>
    <col min="1" max="1" width="8.28125" style="4" customWidth="1"/>
    <col min="2" max="2" width="4.7109375" style="4" customWidth="1"/>
    <col min="3" max="3" width="8.28125" style="4" customWidth="1"/>
    <col min="4" max="4" width="4.7109375" style="4" customWidth="1"/>
    <col min="5" max="5" width="8.28125" style="3" customWidth="1"/>
    <col min="6" max="6" width="11.00390625" style="3" customWidth="1"/>
    <col min="7" max="7" width="7.140625" style="3" customWidth="1"/>
    <col min="8" max="8" width="13.7109375" style="4" customWidth="1"/>
    <col min="9" max="9" width="7.57421875" style="4" customWidth="1"/>
    <col min="10" max="10" width="9.8515625" style="3" customWidth="1"/>
    <col min="11" max="11" width="3.7109375" style="4" customWidth="1"/>
    <col min="12" max="12" width="9.8515625" style="4" customWidth="1"/>
    <col min="13" max="16384" width="9.140625" style="3" customWidth="1"/>
  </cols>
  <sheetData>
    <row r="1" spans="1:12" ht="12.75">
      <c r="A1" s="381" t="s">
        <v>273</v>
      </c>
      <c r="B1" s="381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2" ht="20.25" customHeight="1">
      <c r="A2" s="371"/>
      <c r="B2" s="372"/>
      <c r="C2" s="398"/>
      <c r="D2" s="398"/>
      <c r="E2" s="398"/>
      <c r="F2" s="399"/>
      <c r="G2" s="396"/>
      <c r="H2" s="353" t="s">
        <v>11</v>
      </c>
      <c r="I2" s="354"/>
      <c r="J2" s="354"/>
      <c r="K2" s="354"/>
      <c r="L2" s="355"/>
    </row>
    <row r="3" spans="1:12" ht="12.75">
      <c r="A3" s="374" t="s">
        <v>274</v>
      </c>
      <c r="B3" s="374"/>
      <c r="C3" s="368"/>
      <c r="D3" s="368"/>
      <c r="E3" s="368"/>
      <c r="F3" s="368"/>
      <c r="G3" s="358"/>
      <c r="H3" s="356"/>
      <c r="I3" s="357"/>
      <c r="J3" s="357"/>
      <c r="K3" s="357"/>
      <c r="L3" s="358"/>
    </row>
    <row r="4" spans="1:12" ht="20.25" customHeight="1">
      <c r="A4" s="400" t="s">
        <v>208</v>
      </c>
      <c r="B4" s="372"/>
      <c r="C4" s="401"/>
      <c r="D4" s="401"/>
      <c r="E4" s="401"/>
      <c r="F4" s="402"/>
      <c r="G4" s="358"/>
      <c r="H4" s="356"/>
      <c r="I4" s="357"/>
      <c r="J4" s="357"/>
      <c r="K4" s="357"/>
      <c r="L4" s="358"/>
    </row>
    <row r="5" spans="1:12" ht="12.75">
      <c r="A5" s="367" t="s">
        <v>275</v>
      </c>
      <c r="B5" s="367"/>
      <c r="C5" s="368"/>
      <c r="D5" s="368"/>
      <c r="E5" s="368"/>
      <c r="F5" s="397"/>
      <c r="G5" s="328"/>
      <c r="H5" s="356"/>
      <c r="I5" s="357"/>
      <c r="J5" s="357"/>
      <c r="K5" s="357"/>
      <c r="L5" s="358"/>
    </row>
    <row r="6" spans="1:12" ht="20.25" customHeight="1">
      <c r="A6" s="371">
        <f>+MID(A4,3,20)</f>
      </c>
      <c r="B6" s="372"/>
      <c r="C6" s="372"/>
      <c r="D6" s="372"/>
      <c r="E6" s="373"/>
      <c r="F6" s="328"/>
      <c r="G6" s="328"/>
      <c r="H6" s="356"/>
      <c r="I6" s="357"/>
      <c r="J6" s="357"/>
      <c r="K6" s="357"/>
      <c r="L6" s="358"/>
    </row>
    <row r="7" spans="1:12" ht="12.75">
      <c r="A7" s="369"/>
      <c r="B7" s="369"/>
      <c r="C7" s="369"/>
      <c r="D7" s="369"/>
      <c r="E7" s="369"/>
      <c r="F7" s="328"/>
      <c r="G7" s="328"/>
      <c r="H7" s="359"/>
      <c r="I7" s="360"/>
      <c r="J7" s="360"/>
      <c r="K7" s="360"/>
      <c r="L7" s="361"/>
    </row>
    <row r="8" spans="1:12" ht="12.75">
      <c r="A8" s="369" t="s">
        <v>361</v>
      </c>
      <c r="B8" s="369"/>
      <c r="C8" s="357"/>
      <c r="D8" s="357"/>
      <c r="E8" s="357"/>
      <c r="F8" s="328"/>
      <c r="G8" s="328"/>
      <c r="H8" s="328"/>
      <c r="I8" s="328"/>
      <c r="J8" s="328"/>
      <c r="K8" s="328"/>
      <c r="L8" s="328"/>
    </row>
    <row r="9" spans="1:12" ht="11.25" customHeight="1">
      <c r="A9" s="135" t="s">
        <v>276</v>
      </c>
      <c r="B9" s="130"/>
      <c r="C9" s="135" t="s">
        <v>392</v>
      </c>
      <c r="D9" s="16"/>
      <c r="E9" s="135" t="s">
        <v>393</v>
      </c>
      <c r="F9" s="134"/>
      <c r="G9" s="377" t="s">
        <v>362</v>
      </c>
      <c r="H9" s="378"/>
      <c r="I9" s="378"/>
      <c r="J9" s="378"/>
      <c r="K9" s="17"/>
      <c r="L9" s="134"/>
    </row>
    <row r="10" spans="1:12" ht="20.25" customHeight="1">
      <c r="A10" s="136" t="s">
        <v>394</v>
      </c>
      <c r="B10" s="130"/>
      <c r="C10" s="136"/>
      <c r="D10" s="130"/>
      <c r="E10" s="136"/>
      <c r="F10" s="134"/>
      <c r="G10" s="378"/>
      <c r="H10" s="378"/>
      <c r="I10" s="378"/>
      <c r="J10" s="378"/>
      <c r="K10" s="375"/>
      <c r="L10" s="376"/>
    </row>
    <row r="11" spans="1:12" ht="12.75">
      <c r="A11" s="362" t="s">
        <v>363</v>
      </c>
      <c r="B11" s="328"/>
      <c r="C11" s="328"/>
      <c r="D11" s="328"/>
      <c r="E11" s="328"/>
      <c r="F11" s="330"/>
      <c r="G11" s="330"/>
      <c r="H11" s="330"/>
      <c r="I11" s="330"/>
      <c r="J11" s="330"/>
      <c r="K11" s="330"/>
      <c r="L11" s="330"/>
    </row>
    <row r="12" spans="1:12" ht="11.25" customHeight="1">
      <c r="A12" s="363" t="s">
        <v>358</v>
      </c>
      <c r="B12" s="370"/>
      <c r="C12" s="363" t="s">
        <v>49</v>
      </c>
      <c r="D12" s="370"/>
      <c r="E12" s="363" t="s">
        <v>355</v>
      </c>
      <c r="F12" s="330"/>
      <c r="G12" s="330"/>
      <c r="H12" s="330"/>
      <c r="I12" s="330"/>
      <c r="J12" s="330"/>
      <c r="K12" s="330"/>
      <c r="L12" s="330"/>
    </row>
    <row r="13" spans="1:12" ht="11.25" customHeight="1">
      <c r="A13" s="370"/>
      <c r="B13" s="370"/>
      <c r="C13" s="370"/>
      <c r="D13" s="370"/>
      <c r="E13" s="364"/>
      <c r="F13" s="330"/>
      <c r="G13" s="330"/>
      <c r="H13" s="330"/>
      <c r="I13" s="330"/>
      <c r="J13" s="330"/>
      <c r="K13" s="330"/>
      <c r="L13" s="330"/>
    </row>
    <row r="14" spans="1:12" ht="20.25" customHeight="1">
      <c r="A14" s="136"/>
      <c r="B14" s="130"/>
      <c r="C14" s="136"/>
      <c r="D14" s="130"/>
      <c r="E14" s="136"/>
      <c r="F14" s="365"/>
      <c r="G14" s="366"/>
      <c r="H14" s="366"/>
      <c r="I14" s="366"/>
      <c r="J14" s="286" t="s">
        <v>356</v>
      </c>
      <c r="K14" s="375"/>
      <c r="L14" s="376"/>
    </row>
    <row r="15" spans="1:12" ht="12.75">
      <c r="A15" s="379"/>
      <c r="B15" s="380"/>
      <c r="C15" s="380"/>
      <c r="D15" s="380"/>
      <c r="E15" s="380"/>
      <c r="F15" s="366"/>
      <c r="G15" s="366"/>
      <c r="H15" s="366"/>
      <c r="I15" s="366"/>
      <c r="J15" s="137"/>
      <c r="K15" s="141"/>
      <c r="L15" s="140"/>
    </row>
    <row r="16" spans="1:12" ht="24" customHeight="1">
      <c r="A16" s="403" t="s">
        <v>209</v>
      </c>
      <c r="B16" s="370"/>
      <c r="C16" s="370"/>
      <c r="D16" s="370"/>
      <c r="E16" s="370"/>
      <c r="F16" s="370"/>
      <c r="G16" s="370"/>
      <c r="H16" s="404"/>
      <c r="I16" s="278" t="s">
        <v>357</v>
      </c>
      <c r="J16" s="136"/>
      <c r="K16" s="251" t="s">
        <v>254</v>
      </c>
      <c r="L16" s="136" t="s">
        <v>394</v>
      </c>
    </row>
    <row r="17" spans="1:12" ht="9" customHeight="1">
      <c r="A17" s="329"/>
      <c r="B17" s="329"/>
      <c r="C17" s="330"/>
      <c r="D17" s="330"/>
      <c r="E17" s="330"/>
      <c r="F17" s="330"/>
      <c r="G17" s="330"/>
      <c r="H17" s="330"/>
      <c r="I17" s="330"/>
      <c r="J17" s="330"/>
      <c r="K17" s="330"/>
      <c r="L17" s="330"/>
    </row>
    <row r="18" spans="1:12" ht="18" customHeight="1">
      <c r="A18" s="331" t="s">
        <v>364</v>
      </c>
      <c r="B18" s="332"/>
      <c r="C18" s="332"/>
      <c r="D18" s="332"/>
      <c r="E18" s="332"/>
      <c r="F18" s="332"/>
      <c r="G18" s="332"/>
      <c r="H18" s="333"/>
      <c r="I18" s="278" t="s">
        <v>357</v>
      </c>
      <c r="J18" s="136"/>
      <c r="K18" s="251" t="s">
        <v>254</v>
      </c>
      <c r="L18" s="136" t="s">
        <v>394</v>
      </c>
    </row>
    <row r="19" spans="1:12" ht="9" customHeight="1">
      <c r="A19" s="329"/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</row>
    <row r="20" spans="1:12" ht="18" customHeight="1">
      <c r="A20" s="331" t="s">
        <v>404</v>
      </c>
      <c r="B20" s="332"/>
      <c r="C20" s="332"/>
      <c r="D20" s="332"/>
      <c r="E20" s="332"/>
      <c r="F20" s="332"/>
      <c r="G20" s="332"/>
      <c r="H20" s="333"/>
      <c r="I20" s="278" t="s">
        <v>357</v>
      </c>
      <c r="J20" s="136"/>
      <c r="K20" s="251" t="s">
        <v>254</v>
      </c>
      <c r="L20" s="136" t="s">
        <v>394</v>
      </c>
    </row>
    <row r="21" spans="1:12" ht="9" customHeight="1">
      <c r="A21" s="329"/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</row>
    <row r="22" spans="1:12" ht="27.75" customHeight="1">
      <c r="A22" s="411" t="s">
        <v>204</v>
      </c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</row>
    <row r="23" spans="1:14" ht="18" customHeight="1">
      <c r="A23" s="413" t="s">
        <v>205</v>
      </c>
      <c r="B23" s="413"/>
      <c r="C23" s="366"/>
      <c r="D23" s="366"/>
      <c r="E23" s="366"/>
      <c r="F23" s="366"/>
      <c r="G23" s="366"/>
      <c r="H23" s="366"/>
      <c r="I23" s="366"/>
      <c r="J23" s="366"/>
      <c r="K23" s="328"/>
      <c r="L23" s="328"/>
      <c r="M23" s="32"/>
      <c r="N23" s="32"/>
    </row>
    <row r="24" spans="1:14" ht="18" customHeight="1">
      <c r="A24" s="329" t="s">
        <v>405</v>
      </c>
      <c r="B24" s="329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2"/>
      <c r="N24" s="32"/>
    </row>
    <row r="25" spans="1:14" ht="18" customHeight="1">
      <c r="A25" s="379" t="s">
        <v>396</v>
      </c>
      <c r="B25" s="380"/>
      <c r="C25" s="380"/>
      <c r="D25" s="380"/>
      <c r="E25" s="414"/>
      <c r="F25" s="415">
        <v>2005</v>
      </c>
      <c r="G25" s="416"/>
      <c r="H25" s="417" t="s">
        <v>318</v>
      </c>
      <c r="I25" s="418"/>
      <c r="J25" s="24"/>
      <c r="K25" s="17" t="s">
        <v>395</v>
      </c>
      <c r="L25" s="24"/>
      <c r="M25" s="32"/>
      <c r="N25" s="32"/>
    </row>
    <row r="26" spans="1:14" ht="18" customHeight="1">
      <c r="A26" s="329" t="s">
        <v>207</v>
      </c>
      <c r="B26" s="329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2"/>
      <c r="N26" s="32"/>
    </row>
    <row r="27" spans="1:14" ht="9" customHeight="1">
      <c r="A27" s="329"/>
      <c r="B27" s="329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2"/>
      <c r="N27" s="32"/>
    </row>
    <row r="28" spans="1:14" ht="15" customHeight="1" thickBot="1">
      <c r="A28" s="304" t="s">
        <v>253</v>
      </c>
      <c r="B28" s="304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2"/>
      <c r="N28" s="32"/>
    </row>
    <row r="29" spans="1:14" ht="24" customHeight="1">
      <c r="A29" s="18" t="s">
        <v>50</v>
      </c>
      <c r="B29" s="323"/>
      <c r="C29" s="350"/>
      <c r="D29" s="350"/>
      <c r="E29" s="351"/>
      <c r="F29" s="138" t="s">
        <v>51</v>
      </c>
      <c r="G29" s="323"/>
      <c r="H29" s="322"/>
      <c r="I29" s="139" t="s">
        <v>52</v>
      </c>
      <c r="J29" s="320"/>
      <c r="K29" s="321"/>
      <c r="L29" s="319"/>
      <c r="M29" s="32"/>
      <c r="N29" s="32"/>
    </row>
    <row r="30" spans="1:14" ht="24" customHeight="1" thickBot="1">
      <c r="A30" s="19" t="s">
        <v>53</v>
      </c>
      <c r="B30" s="342"/>
      <c r="C30" s="301"/>
      <c r="D30" s="301"/>
      <c r="E30" s="343"/>
      <c r="F30" s="313" t="s">
        <v>54</v>
      </c>
      <c r="G30" s="314"/>
      <c r="H30" s="82"/>
      <c r="I30" s="81" t="s">
        <v>55</v>
      </c>
      <c r="J30" s="318"/>
      <c r="K30" s="317"/>
      <c r="L30" s="316"/>
      <c r="M30" s="32"/>
      <c r="N30" s="32"/>
    </row>
    <row r="31" spans="1:14" ht="15" customHeight="1" thickBot="1">
      <c r="A31" s="315" t="s">
        <v>210</v>
      </c>
      <c r="B31" s="315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2"/>
      <c r="N31" s="32"/>
    </row>
    <row r="32" spans="1:14" ht="24" customHeight="1">
      <c r="A32" s="18" t="s">
        <v>56</v>
      </c>
      <c r="B32" s="302">
        <f>+A2</f>
        <v>0</v>
      </c>
      <c r="C32" s="303"/>
      <c r="D32" s="303"/>
      <c r="E32" s="345"/>
      <c r="F32" s="220" t="s">
        <v>211</v>
      </c>
      <c r="G32" s="309"/>
      <c r="H32" s="310"/>
      <c r="I32" s="311"/>
      <c r="J32" s="306" t="s">
        <v>57</v>
      </c>
      <c r="K32" s="307"/>
      <c r="L32" s="20"/>
      <c r="M32" s="32"/>
      <c r="N32" s="32"/>
    </row>
    <row r="33" spans="1:14" ht="24" customHeight="1" thickBot="1">
      <c r="A33" s="19" t="s">
        <v>319</v>
      </c>
      <c r="B33" s="342"/>
      <c r="C33" s="343"/>
      <c r="D33" s="340" t="s">
        <v>320</v>
      </c>
      <c r="E33" s="341"/>
      <c r="F33" s="21"/>
      <c r="G33" s="22" t="s">
        <v>321</v>
      </c>
      <c r="H33" s="346"/>
      <c r="I33" s="352"/>
      <c r="J33" s="23" t="s">
        <v>322</v>
      </c>
      <c r="K33" s="342" t="s">
        <v>445</v>
      </c>
      <c r="L33" s="308"/>
      <c r="M33" s="32"/>
      <c r="N33" s="32"/>
    </row>
    <row r="34" spans="1:14" ht="15" customHeight="1">
      <c r="A34" s="394" t="s">
        <v>277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36"/>
      <c r="L34" s="336"/>
      <c r="M34" s="32"/>
      <c r="N34" s="32"/>
    </row>
    <row r="35" spans="1:14" ht="10.5" customHeight="1" thickBot="1">
      <c r="A35" s="384" t="s">
        <v>220</v>
      </c>
      <c r="B35" s="385"/>
      <c r="C35" s="385"/>
      <c r="D35" s="385"/>
      <c r="E35" s="385"/>
      <c r="F35" s="385"/>
      <c r="G35" s="385"/>
      <c r="H35" s="385"/>
      <c r="I35" s="385"/>
      <c r="J35" s="385"/>
      <c r="K35" s="386"/>
      <c r="L35" s="386"/>
      <c r="M35" s="32"/>
      <c r="N35" s="32"/>
    </row>
    <row r="36" spans="1:14" ht="24" customHeight="1" thickBot="1">
      <c r="A36" s="118" t="s">
        <v>323</v>
      </c>
      <c r="B36" s="391"/>
      <c r="C36" s="392"/>
      <c r="D36" s="392"/>
      <c r="E36" s="393"/>
      <c r="F36" s="221" t="s">
        <v>212</v>
      </c>
      <c r="G36" s="389"/>
      <c r="H36" s="390"/>
      <c r="I36" s="199" t="s">
        <v>324</v>
      </c>
      <c r="J36" s="200"/>
      <c r="K36" s="119" t="s">
        <v>325</v>
      </c>
      <c r="L36" s="120"/>
      <c r="M36" s="287"/>
      <c r="N36" s="288"/>
    </row>
    <row r="37" spans="1:14" ht="15" customHeight="1">
      <c r="A37" s="382" t="s">
        <v>278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28"/>
      <c r="L37" s="328"/>
      <c r="M37" s="32"/>
      <c r="N37" s="32"/>
    </row>
    <row r="38" spans="1:14" ht="10.5" customHeight="1" thickBot="1">
      <c r="A38" s="384" t="s">
        <v>350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6"/>
      <c r="L38" s="386"/>
      <c r="M38" s="32"/>
      <c r="N38" s="32"/>
    </row>
    <row r="39" spans="1:14" ht="24" customHeight="1">
      <c r="A39" s="18" t="s">
        <v>326</v>
      </c>
      <c r="B39" s="302"/>
      <c r="C39" s="387"/>
      <c r="D39" s="387"/>
      <c r="E39" s="388"/>
      <c r="F39" s="220" t="s">
        <v>213</v>
      </c>
      <c r="G39" s="309"/>
      <c r="H39" s="310"/>
      <c r="I39" s="311"/>
      <c r="J39" s="306" t="s">
        <v>327</v>
      </c>
      <c r="K39" s="307"/>
      <c r="L39" s="20"/>
      <c r="M39" s="287"/>
      <c r="N39" s="288"/>
    </row>
    <row r="40" spans="1:14" ht="24" customHeight="1" thickBot="1">
      <c r="A40" s="19" t="s">
        <v>328</v>
      </c>
      <c r="B40" s="342"/>
      <c r="C40" s="343"/>
      <c r="D40" s="340" t="s">
        <v>348</v>
      </c>
      <c r="E40" s="341"/>
      <c r="F40" s="349"/>
      <c r="G40" s="343"/>
      <c r="H40" s="22" t="s">
        <v>349</v>
      </c>
      <c r="I40" s="346"/>
      <c r="J40" s="347"/>
      <c r="K40" s="347"/>
      <c r="L40" s="348"/>
      <c r="M40" s="287"/>
      <c r="N40" s="288"/>
    </row>
    <row r="41" spans="1:14" ht="12" customHeight="1">
      <c r="A41" s="335"/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2"/>
      <c r="N41" s="32"/>
    </row>
    <row r="42" spans="1:14" ht="21" customHeight="1">
      <c r="A42" s="337" t="s">
        <v>221</v>
      </c>
      <c r="B42" s="338"/>
      <c r="C42" s="338"/>
      <c r="D42" s="338"/>
      <c r="E42" s="339"/>
      <c r="F42" s="226"/>
      <c r="G42" s="227"/>
      <c r="H42" s="408" t="s">
        <v>94</v>
      </c>
      <c r="I42" s="409"/>
      <c r="J42" s="410"/>
      <c r="K42" s="406"/>
      <c r="L42" s="407"/>
      <c r="M42" s="32"/>
      <c r="N42" s="32"/>
    </row>
    <row r="43" spans="1:14" ht="12" customHeight="1">
      <c r="A43" s="327"/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"/>
      <c r="N43" s="32"/>
    </row>
    <row r="44" spans="1:14" ht="18" customHeight="1">
      <c r="A44" s="325" t="s">
        <v>406</v>
      </c>
      <c r="B44" s="326"/>
      <c r="C44" s="326"/>
      <c r="D44" s="326"/>
      <c r="E44" s="251" t="s">
        <v>357</v>
      </c>
      <c r="F44" s="136"/>
      <c r="G44" s="251" t="s">
        <v>254</v>
      </c>
      <c r="H44" s="136" t="s">
        <v>394</v>
      </c>
      <c r="I44" s="334"/>
      <c r="J44" s="328"/>
      <c r="K44" s="328"/>
      <c r="L44" s="328"/>
      <c r="M44" s="32"/>
      <c r="N44" s="32"/>
    </row>
    <row r="45" spans="1:14" ht="9" customHeight="1">
      <c r="A45" s="405"/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"/>
      <c r="N45" s="32"/>
    </row>
    <row r="46" spans="1:12" ht="9" customHeight="1">
      <c r="A46" s="305" t="s">
        <v>93</v>
      </c>
      <c r="B46" s="305"/>
      <c r="C46" s="328"/>
      <c r="D46" s="328"/>
      <c r="E46" s="328"/>
      <c r="F46" s="328"/>
      <c r="G46" s="328"/>
      <c r="H46" s="328"/>
      <c r="I46" s="328"/>
      <c r="J46" s="328"/>
      <c r="K46" s="328"/>
      <c r="L46" s="328"/>
    </row>
    <row r="47" spans="1:12" ht="10.5" customHeight="1">
      <c r="A47" s="344" t="str">
        <f>+IF(A204=1,T(A55),T(A56))</f>
        <v>Formulář zpracovala ASPEKT HM, daňová, účetní a auditorská kancelář, Bělohorská 39, Praha 6-Břevnov, www.aspekthm.cz</v>
      </c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</row>
    <row r="48" spans="1:12" ht="10.5" customHeight="1">
      <c r="A48" s="329">
        <v>1</v>
      </c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328"/>
    </row>
    <row r="49" spans="1:7" ht="11.25" customHeight="1">
      <c r="A49" s="5"/>
      <c r="B49" s="5"/>
      <c r="E49" s="4"/>
      <c r="F49" s="4"/>
      <c r="G49" s="4"/>
    </row>
    <row r="50" spans="1:12" ht="12.75">
      <c r="A50" s="3"/>
      <c r="B50" s="3"/>
      <c r="C50" s="3"/>
      <c r="D50" s="3"/>
      <c r="H50" s="8"/>
      <c r="I50" s="3"/>
      <c r="K50" s="3"/>
      <c r="L50" s="3"/>
    </row>
    <row r="51" spans="1:12" ht="12.75" customHeight="1">
      <c r="A51" s="3"/>
      <c r="B51" s="3"/>
      <c r="C51" s="3"/>
      <c r="D51" s="3"/>
      <c r="H51" s="3"/>
      <c r="I51" s="3"/>
      <c r="K51" s="3"/>
      <c r="L51" s="3"/>
    </row>
    <row r="52" spans="1:12" ht="12.75" customHeight="1">
      <c r="A52" s="3"/>
      <c r="B52" s="3"/>
      <c r="C52" s="3"/>
      <c r="D52" s="3"/>
      <c r="H52" s="3"/>
      <c r="I52" s="3"/>
      <c r="K52" s="3"/>
      <c r="L52" s="3"/>
    </row>
    <row r="53" spans="1:12" ht="12.75" customHeight="1">
      <c r="A53" s="3"/>
      <c r="B53" s="3"/>
      <c r="C53" s="3"/>
      <c r="D53" s="3"/>
      <c r="H53" s="3"/>
      <c r="I53" s="3"/>
      <c r="K53" s="3"/>
      <c r="L53" s="3"/>
    </row>
    <row r="54" spans="1:12" ht="12.75" customHeight="1">
      <c r="A54" s="3"/>
      <c r="B54" s="3"/>
      <c r="C54" s="3"/>
      <c r="D54" s="3"/>
      <c r="H54" s="3"/>
      <c r="I54" s="3"/>
      <c r="K54" s="3"/>
      <c r="L54" s="3"/>
    </row>
    <row r="55" spans="1:12" ht="12.75" customHeight="1" hidden="1">
      <c r="A55" s="3" t="s">
        <v>454</v>
      </c>
      <c r="B55" s="3"/>
      <c r="C55" s="3"/>
      <c r="D55" s="3"/>
      <c r="H55" s="3"/>
      <c r="I55" s="3"/>
      <c r="K55" s="3"/>
      <c r="L55" s="3"/>
    </row>
    <row r="56" spans="1:12" ht="12.75" customHeight="1" hidden="1">
      <c r="A56" s="3" t="s">
        <v>455</v>
      </c>
      <c r="B56" s="3"/>
      <c r="C56" s="3"/>
      <c r="D56" s="3"/>
      <c r="H56" s="3"/>
      <c r="I56" s="3"/>
      <c r="K56" s="3"/>
      <c r="L56" s="3"/>
    </row>
    <row r="57" spans="1:12" ht="12.75" customHeight="1">
      <c r="A57" s="3"/>
      <c r="B57" s="3"/>
      <c r="C57" s="3"/>
      <c r="D57" s="3"/>
      <c r="H57" s="3"/>
      <c r="I57" s="3"/>
      <c r="K57" s="3"/>
      <c r="L57" s="3"/>
    </row>
    <row r="58" spans="1:12" ht="12.75" customHeight="1">
      <c r="A58" s="3"/>
      <c r="B58" s="3"/>
      <c r="C58" s="3"/>
      <c r="D58" s="3"/>
      <c r="H58" s="3"/>
      <c r="I58" s="3"/>
      <c r="K58" s="3"/>
      <c r="L58" s="3"/>
    </row>
    <row r="59" spans="1:12" ht="12.75" customHeight="1">
      <c r="A59" s="3"/>
      <c r="B59" s="3"/>
      <c r="C59" s="3"/>
      <c r="D59" s="3"/>
      <c r="H59" s="3"/>
      <c r="I59" s="3"/>
      <c r="K59" s="3"/>
      <c r="L59" s="3"/>
    </row>
    <row r="60" spans="5:8" ht="12.75" customHeight="1">
      <c r="E60" s="4"/>
      <c r="F60" s="4"/>
      <c r="G60" s="5"/>
      <c r="H60" s="3"/>
    </row>
    <row r="61" spans="5:7" ht="12.75">
      <c r="E61" s="4"/>
      <c r="F61" s="4"/>
      <c r="G61" s="4"/>
    </row>
    <row r="62" spans="5:7" ht="12.75">
      <c r="E62" s="4"/>
      <c r="F62" s="4"/>
      <c r="G62" s="4"/>
    </row>
    <row r="63" spans="5:7" ht="12.75">
      <c r="E63" s="4"/>
      <c r="F63" s="4"/>
      <c r="G63" s="4"/>
    </row>
    <row r="64" spans="5:7" ht="12.75">
      <c r="E64" s="4"/>
      <c r="F64" s="4"/>
      <c r="G64" s="4"/>
    </row>
    <row r="65" spans="5:7" ht="12.75">
      <c r="E65" s="4"/>
      <c r="F65" s="4"/>
      <c r="G65" s="4"/>
    </row>
    <row r="66" spans="5:7" ht="12.75">
      <c r="E66" s="4"/>
      <c r="F66" s="4"/>
      <c r="G66" s="4"/>
    </row>
    <row r="67" spans="5:7" ht="12.75">
      <c r="E67" s="4"/>
      <c r="F67" s="4"/>
      <c r="G67" s="4"/>
    </row>
    <row r="68" spans="5:6" ht="12.75">
      <c r="E68" s="4"/>
      <c r="F68" s="4"/>
    </row>
    <row r="69" spans="5:6" ht="12.75">
      <c r="E69" s="4"/>
      <c r="F69" s="4"/>
    </row>
    <row r="70" spans="5:6" ht="12.75">
      <c r="E70" s="4"/>
      <c r="F70" s="4"/>
    </row>
    <row r="71" spans="5:6" ht="12.75">
      <c r="E71" s="4"/>
      <c r="F71" s="4"/>
    </row>
    <row r="72" spans="5:6" ht="12.75">
      <c r="E72" s="4"/>
      <c r="F72" s="4"/>
    </row>
    <row r="204" ht="12.75">
      <c r="A204" s="201">
        <v>1</v>
      </c>
    </row>
  </sheetData>
  <sheetProtection password="EF65" sheet="1" objects="1" scenarios="1"/>
  <mergeCells count="74">
    <mergeCell ref="A45:H45"/>
    <mergeCell ref="K42:L42"/>
    <mergeCell ref="H42:J42"/>
    <mergeCell ref="A20:H20"/>
    <mergeCell ref="A21:L21"/>
    <mergeCell ref="A22:L22"/>
    <mergeCell ref="A23:L23"/>
    <mergeCell ref="A25:E25"/>
    <mergeCell ref="F25:G25"/>
    <mergeCell ref="H25:I25"/>
    <mergeCell ref="A26:L26"/>
    <mergeCell ref="A24:L24"/>
    <mergeCell ref="G2:G4"/>
    <mergeCell ref="F5:G7"/>
    <mergeCell ref="A2:F2"/>
    <mergeCell ref="A4:F4"/>
    <mergeCell ref="A12:B13"/>
    <mergeCell ref="A8:L8"/>
    <mergeCell ref="A19:L19"/>
    <mergeCell ref="A16:H16"/>
    <mergeCell ref="A1:L1"/>
    <mergeCell ref="G39:I39"/>
    <mergeCell ref="J39:K39"/>
    <mergeCell ref="A37:L37"/>
    <mergeCell ref="A38:L38"/>
    <mergeCell ref="B39:E39"/>
    <mergeCell ref="A35:L35"/>
    <mergeCell ref="G36:H36"/>
    <mergeCell ref="B36:E36"/>
    <mergeCell ref="A34:L34"/>
    <mergeCell ref="K10:L10"/>
    <mergeCell ref="K14:L14"/>
    <mergeCell ref="G9:J10"/>
    <mergeCell ref="A15:E15"/>
    <mergeCell ref="H2:L7"/>
    <mergeCell ref="A11:E11"/>
    <mergeCell ref="E12:E13"/>
    <mergeCell ref="F14:I15"/>
    <mergeCell ref="F11:L13"/>
    <mergeCell ref="A5:E5"/>
    <mergeCell ref="A7:E7"/>
    <mergeCell ref="C12:D13"/>
    <mergeCell ref="A6:E6"/>
    <mergeCell ref="A3:F3"/>
    <mergeCell ref="A46:L46"/>
    <mergeCell ref="A28:L28"/>
    <mergeCell ref="B30:E30"/>
    <mergeCell ref="B32:E32"/>
    <mergeCell ref="I40:L40"/>
    <mergeCell ref="F40:G40"/>
    <mergeCell ref="B40:C40"/>
    <mergeCell ref="D40:E40"/>
    <mergeCell ref="B29:E29"/>
    <mergeCell ref="H33:I33"/>
    <mergeCell ref="A48:L48"/>
    <mergeCell ref="A47:L47"/>
    <mergeCell ref="G29:H29"/>
    <mergeCell ref="J29:L29"/>
    <mergeCell ref="J30:L30"/>
    <mergeCell ref="F30:G30"/>
    <mergeCell ref="A31:L31"/>
    <mergeCell ref="G32:I32"/>
    <mergeCell ref="J32:K32"/>
    <mergeCell ref="K33:L33"/>
    <mergeCell ref="A44:D44"/>
    <mergeCell ref="A43:L43"/>
    <mergeCell ref="A17:L17"/>
    <mergeCell ref="A18:H18"/>
    <mergeCell ref="I44:L45"/>
    <mergeCell ref="A41:L41"/>
    <mergeCell ref="A42:E42"/>
    <mergeCell ref="D33:E33"/>
    <mergeCell ref="B33:C33"/>
    <mergeCell ref="A27:L27"/>
  </mergeCells>
  <printOptions horizontalCentered="1" verticalCentered="1"/>
  <pageMargins left="0.3937007874015748" right="0.3937007874015748" top="0.4330708661417323" bottom="0.4330708661417323" header="0.31496062992125984" footer="0.31496062992125984"/>
  <pageSetup fitToHeight="1" fitToWidth="1"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9">
      <selection activeCell="A3" sqref="A3:C3"/>
    </sheetView>
  </sheetViews>
  <sheetFormatPr defaultColWidth="9.140625" defaultRowHeight="12.75"/>
  <cols>
    <col min="1" max="1" width="5.7109375" style="0" customWidth="1"/>
    <col min="2" max="5" width="11.7109375" style="0" customWidth="1"/>
    <col min="6" max="7" width="21.7109375" style="0" customWidth="1"/>
    <col min="8" max="60" width="9.140625" style="142" customWidth="1"/>
  </cols>
  <sheetData>
    <row r="1" spans="1:7" ht="12.75">
      <c r="A1" s="919" t="s">
        <v>92</v>
      </c>
      <c r="B1" s="920"/>
      <c r="C1" s="920"/>
      <c r="D1" s="920"/>
      <c r="E1" s="920"/>
      <c r="F1" s="920"/>
      <c r="G1" s="920"/>
    </row>
    <row r="2" spans="1:7" ht="36" customHeight="1" thickBot="1">
      <c r="A2" s="921" t="s">
        <v>158</v>
      </c>
      <c r="B2" s="922"/>
      <c r="C2" s="922"/>
      <c r="D2" s="922"/>
      <c r="E2" s="922"/>
      <c r="F2" s="922"/>
      <c r="G2" s="922"/>
    </row>
    <row r="3" spans="1:7" ht="48" customHeight="1">
      <c r="A3" s="923" t="s">
        <v>159</v>
      </c>
      <c r="B3" s="924"/>
      <c r="C3" s="924"/>
      <c r="D3" s="197" t="s">
        <v>146</v>
      </c>
      <c r="E3" s="924" t="s">
        <v>298</v>
      </c>
      <c r="F3" s="924"/>
      <c r="G3" s="198" t="s">
        <v>146</v>
      </c>
    </row>
    <row r="4" spans="1:7" ht="30" customHeight="1" thickBot="1">
      <c r="A4" s="908">
        <v>0</v>
      </c>
      <c r="B4" s="909"/>
      <c r="C4" s="910"/>
      <c r="D4" s="174">
        <f>18000*A4</f>
        <v>0</v>
      </c>
      <c r="E4" s="911">
        <v>0</v>
      </c>
      <c r="F4" s="912"/>
      <c r="G4" s="196">
        <f>60000*E4</f>
        <v>0</v>
      </c>
    </row>
    <row r="5" spans="1:7" ht="49.5" customHeight="1" thickBot="1">
      <c r="A5" s="875"/>
      <c r="B5" s="338"/>
      <c r="C5" s="338"/>
      <c r="D5" s="338"/>
      <c r="E5" s="338"/>
      <c r="F5" s="338"/>
      <c r="G5" s="338"/>
    </row>
    <row r="6" spans="1:7" ht="15" customHeight="1">
      <c r="A6" s="854"/>
      <c r="B6" s="336"/>
      <c r="C6" s="336"/>
      <c r="D6" s="336"/>
      <c r="E6" s="703"/>
      <c r="F6" s="851" t="s">
        <v>397</v>
      </c>
      <c r="G6" s="853"/>
    </row>
    <row r="7" spans="1:7" ht="15" customHeight="1">
      <c r="A7" s="704"/>
      <c r="B7" s="360"/>
      <c r="C7" s="360"/>
      <c r="D7" s="360"/>
      <c r="E7" s="361"/>
      <c r="F7" s="154" t="s">
        <v>266</v>
      </c>
      <c r="G7" s="173" t="s">
        <v>280</v>
      </c>
    </row>
    <row r="8" spans="1:7" ht="30" customHeight="1">
      <c r="A8" s="77">
        <v>317</v>
      </c>
      <c r="B8" s="847" t="s">
        <v>299</v>
      </c>
      <c r="C8" s="847"/>
      <c r="D8" s="847"/>
      <c r="E8" s="848"/>
      <c r="F8" s="215">
        <f>+IF(3Př1!F38&gt;0,3Př1!F38,DAP3!C4)</f>
        <v>0</v>
      </c>
      <c r="G8" s="123"/>
    </row>
    <row r="9" spans="1:7" ht="30" customHeight="1">
      <c r="A9" s="77">
        <v>318</v>
      </c>
      <c r="B9" s="847" t="s">
        <v>390</v>
      </c>
      <c r="C9" s="847"/>
      <c r="D9" s="847"/>
      <c r="E9" s="848"/>
      <c r="F9" s="216">
        <f>+IF(3Př1!F20&gt;0,3Př1!F20,IF(3Př1!F10&gt;0,3Př1!F10,0))</f>
        <v>0</v>
      </c>
      <c r="G9" s="123"/>
    </row>
    <row r="10" spans="1:7" ht="19.5" customHeight="1">
      <c r="A10" s="79">
        <v>319</v>
      </c>
      <c r="B10" s="849" t="s">
        <v>300</v>
      </c>
      <c r="C10" s="849"/>
      <c r="D10" s="849"/>
      <c r="E10" s="850"/>
      <c r="F10" s="217">
        <f>+D4+G4</f>
        <v>0</v>
      </c>
      <c r="G10" s="170"/>
    </row>
    <row r="11" spans="1:7" ht="19.5" customHeight="1" thickBot="1">
      <c r="A11" s="79" t="s">
        <v>160</v>
      </c>
      <c r="B11" s="849" t="s">
        <v>161</v>
      </c>
      <c r="C11" s="849"/>
      <c r="D11" s="849"/>
      <c r="E11" s="850"/>
      <c r="F11" s="217">
        <f>+D5+G5</f>
        <v>0</v>
      </c>
      <c r="G11" s="170"/>
    </row>
    <row r="12" spans="1:7" ht="30" customHeight="1" thickBot="1">
      <c r="A12" s="160">
        <v>320</v>
      </c>
      <c r="B12" s="855" t="s">
        <v>162</v>
      </c>
      <c r="C12" s="855"/>
      <c r="D12" s="855"/>
      <c r="E12" s="856"/>
      <c r="F12" s="218">
        <f>+F8+F9-F10</f>
        <v>0</v>
      </c>
      <c r="G12" s="171"/>
    </row>
    <row r="13" spans="1:7" ht="49.5" customHeight="1">
      <c r="A13" s="875"/>
      <c r="B13" s="338"/>
      <c r="C13" s="338"/>
      <c r="D13" s="338"/>
      <c r="E13" s="338"/>
      <c r="F13" s="338"/>
      <c r="G13" s="338"/>
    </row>
    <row r="14" spans="1:7" ht="24" customHeight="1">
      <c r="A14" s="913" t="s">
        <v>301</v>
      </c>
      <c r="B14" s="914"/>
      <c r="C14" s="914"/>
      <c r="D14" s="914"/>
      <c r="E14" s="914"/>
      <c r="F14" s="914"/>
      <c r="G14" s="914"/>
    </row>
    <row r="15" spans="1:7" ht="36" customHeight="1">
      <c r="A15" s="875" t="s">
        <v>302</v>
      </c>
      <c r="B15" s="338"/>
      <c r="C15" s="338"/>
      <c r="D15" s="338"/>
      <c r="E15" s="338"/>
      <c r="F15" s="338"/>
      <c r="G15" s="338"/>
    </row>
    <row r="16" spans="1:7" ht="15" customHeight="1" thickBot="1">
      <c r="A16" s="915" t="s">
        <v>384</v>
      </c>
      <c r="B16" s="916"/>
      <c r="C16" s="214"/>
      <c r="D16" s="917"/>
      <c r="E16" s="918"/>
      <c r="F16" s="918"/>
      <c r="G16" s="918"/>
    </row>
    <row r="17" spans="1:7" ht="15" customHeight="1">
      <c r="A17" s="854"/>
      <c r="B17" s="336"/>
      <c r="C17" s="336"/>
      <c r="D17" s="336"/>
      <c r="E17" s="703"/>
      <c r="F17" s="851" t="s">
        <v>397</v>
      </c>
      <c r="G17" s="853"/>
    </row>
    <row r="18" spans="1:7" ht="15" customHeight="1">
      <c r="A18" s="704"/>
      <c r="B18" s="360"/>
      <c r="C18" s="360"/>
      <c r="D18" s="360"/>
      <c r="E18" s="361"/>
      <c r="F18" s="154" t="s">
        <v>266</v>
      </c>
      <c r="G18" s="173" t="s">
        <v>280</v>
      </c>
    </row>
    <row r="19" spans="1:7" ht="19.5" customHeight="1">
      <c r="A19" s="77">
        <v>321</v>
      </c>
      <c r="B19" s="847" t="s">
        <v>385</v>
      </c>
      <c r="C19" s="847"/>
      <c r="D19" s="847"/>
      <c r="E19" s="848"/>
      <c r="F19" s="215">
        <v>0</v>
      </c>
      <c r="G19" s="123"/>
    </row>
    <row r="20" spans="1:7" ht="19.5" customHeight="1">
      <c r="A20" s="77">
        <v>322</v>
      </c>
      <c r="B20" s="847" t="s">
        <v>386</v>
      </c>
      <c r="C20" s="847"/>
      <c r="D20" s="847"/>
      <c r="E20" s="848"/>
      <c r="F20" s="215">
        <v>0</v>
      </c>
      <c r="G20" s="123"/>
    </row>
    <row r="21" spans="1:7" ht="19.5" customHeight="1">
      <c r="A21" s="77">
        <v>323</v>
      </c>
      <c r="B21" s="847" t="s">
        <v>231</v>
      </c>
      <c r="C21" s="847"/>
      <c r="D21" s="847"/>
      <c r="E21" s="848"/>
      <c r="F21" s="215">
        <v>0</v>
      </c>
      <c r="G21" s="123"/>
    </row>
    <row r="22" spans="1:7" ht="30" customHeight="1">
      <c r="A22" s="77">
        <v>324</v>
      </c>
      <c r="B22" s="847" t="s">
        <v>163</v>
      </c>
      <c r="C22" s="847"/>
      <c r="D22" s="847"/>
      <c r="E22" s="848"/>
      <c r="F22" s="124">
        <f>+MIN(1,IF((DAP2!E16-3Př1!F34)=0,0,(F19-F20)/(DAP2!E16-3Př1!F34)))</f>
        <v>0</v>
      </c>
      <c r="G22" s="123"/>
    </row>
    <row r="23" spans="1:7" ht="30" customHeight="1">
      <c r="A23" s="77">
        <v>325</v>
      </c>
      <c r="B23" s="847" t="s">
        <v>303</v>
      </c>
      <c r="C23" s="847"/>
      <c r="D23" s="847"/>
      <c r="E23" s="848"/>
      <c r="F23" s="216">
        <f>ROUND(+3Př2!F8*3Př2!F22,0)</f>
        <v>0</v>
      </c>
      <c r="G23" s="123"/>
    </row>
    <row r="24" spans="1:7" ht="24" customHeight="1" thickBot="1">
      <c r="A24" s="79">
        <v>326</v>
      </c>
      <c r="B24" s="849" t="s">
        <v>257</v>
      </c>
      <c r="C24" s="849"/>
      <c r="D24" s="849"/>
      <c r="E24" s="850"/>
      <c r="F24" s="217">
        <f>+MIN(F21,F23)</f>
        <v>0</v>
      </c>
      <c r="G24" s="170"/>
    </row>
    <row r="25" spans="1:7" ht="24" customHeight="1" thickBot="1">
      <c r="A25" s="160">
        <v>327</v>
      </c>
      <c r="B25" s="855" t="s">
        <v>258</v>
      </c>
      <c r="C25" s="855"/>
      <c r="D25" s="855"/>
      <c r="E25" s="856"/>
      <c r="F25" s="218">
        <f>+F21-F24</f>
        <v>0</v>
      </c>
      <c r="G25" s="171"/>
    </row>
    <row r="26" spans="1:7" ht="24" customHeight="1" thickBot="1">
      <c r="A26" s="160">
        <v>328</v>
      </c>
      <c r="B26" s="855" t="s">
        <v>388</v>
      </c>
      <c r="C26" s="855"/>
      <c r="D26" s="855"/>
      <c r="E26" s="856"/>
      <c r="F26" s="219">
        <f>+F24</f>
        <v>0</v>
      </c>
      <c r="G26" s="171"/>
    </row>
    <row r="27" spans="1:7" ht="24" customHeight="1" thickBot="1">
      <c r="A27" s="160">
        <v>329</v>
      </c>
      <c r="B27" s="855" t="s">
        <v>389</v>
      </c>
      <c r="C27" s="855"/>
      <c r="D27" s="855"/>
      <c r="E27" s="856"/>
      <c r="F27" s="219">
        <f>+F25</f>
        <v>0</v>
      </c>
      <c r="G27" s="171"/>
    </row>
    <row r="28" spans="1:7" ht="24" customHeight="1" thickBot="1">
      <c r="A28" s="875"/>
      <c r="B28" s="338"/>
      <c r="C28" s="338"/>
      <c r="D28" s="338"/>
      <c r="E28" s="338"/>
      <c r="F28" s="338"/>
      <c r="G28" s="338"/>
    </row>
    <row r="29" spans="1:7" ht="24" customHeight="1" thickBot="1">
      <c r="A29" s="160">
        <v>330</v>
      </c>
      <c r="B29" s="855" t="s">
        <v>387</v>
      </c>
      <c r="C29" s="855"/>
      <c r="D29" s="855"/>
      <c r="E29" s="856"/>
      <c r="F29" s="219">
        <f>+F12-F24</f>
        <v>0</v>
      </c>
      <c r="G29" s="171"/>
    </row>
    <row r="30" spans="1:7" ht="12.75">
      <c r="A30" s="863" t="s">
        <v>27</v>
      </c>
      <c r="B30" s="863"/>
      <c r="C30" s="863"/>
      <c r="D30" s="863"/>
      <c r="E30" s="864"/>
      <c r="F30" s="864"/>
      <c r="G30" s="864"/>
    </row>
    <row r="31" spans="1:7" ht="12.75">
      <c r="A31" s="142"/>
      <c r="B31" s="142"/>
      <c r="C31" s="142"/>
      <c r="D31" s="142"/>
      <c r="E31" s="142"/>
      <c r="F31" s="142"/>
      <c r="G31" s="142"/>
    </row>
    <row r="32" spans="1:7" ht="12.75">
      <c r="A32" s="142"/>
      <c r="B32" s="142"/>
      <c r="C32" s="142"/>
      <c r="D32" s="142"/>
      <c r="E32" s="142"/>
      <c r="F32" s="142"/>
      <c r="G32" s="142"/>
    </row>
    <row r="33" spans="1:7" ht="12.75">
      <c r="A33" s="142"/>
      <c r="B33" s="142"/>
      <c r="C33" s="142"/>
      <c r="D33" s="142"/>
      <c r="E33" s="142"/>
      <c r="F33" s="142"/>
      <c r="G33" s="142"/>
    </row>
    <row r="34" spans="1:7" ht="12.75">
      <c r="A34" s="142"/>
      <c r="B34" s="142"/>
      <c r="C34" s="142"/>
      <c r="D34" s="142"/>
      <c r="E34" s="142"/>
      <c r="F34" s="142"/>
      <c r="G34" s="142"/>
    </row>
    <row r="35" spans="1:7" ht="12.75">
      <c r="A35" s="142"/>
      <c r="B35" s="142"/>
      <c r="C35" s="142"/>
      <c r="D35" s="142"/>
      <c r="E35" s="142"/>
      <c r="F35" s="142"/>
      <c r="G35" s="142"/>
    </row>
    <row r="36" spans="1:7" ht="12.75">
      <c r="A36" s="142"/>
      <c r="B36" s="142"/>
      <c r="C36" s="142"/>
      <c r="D36" s="142"/>
      <c r="E36" s="142"/>
      <c r="F36" s="142"/>
      <c r="G36" s="142"/>
    </row>
    <row r="37" spans="1:7" ht="12.75">
      <c r="A37" s="142"/>
      <c r="B37" s="142"/>
      <c r="C37" s="142"/>
      <c r="D37" s="142"/>
      <c r="E37" s="142"/>
      <c r="F37" s="142"/>
      <c r="G37" s="142"/>
    </row>
    <row r="38" spans="1:7" ht="12.75">
      <c r="A38" s="142"/>
      <c r="B38" s="142"/>
      <c r="C38" s="142"/>
      <c r="D38" s="142"/>
      <c r="E38" s="142"/>
      <c r="F38" s="142"/>
      <c r="G38" s="142"/>
    </row>
    <row r="39" spans="1:7" ht="12.75">
      <c r="A39" s="142"/>
      <c r="B39" s="142"/>
      <c r="C39" s="142"/>
      <c r="D39" s="142"/>
      <c r="E39" s="142"/>
      <c r="F39" s="142"/>
      <c r="G39" s="142"/>
    </row>
    <row r="40" spans="1:7" ht="12.75">
      <c r="A40" s="142"/>
      <c r="B40" s="142"/>
      <c r="C40" s="142"/>
      <c r="D40" s="142"/>
      <c r="E40" s="142"/>
      <c r="F40" s="142"/>
      <c r="G40" s="142"/>
    </row>
    <row r="41" spans="1:7" ht="12.75">
      <c r="A41" s="142"/>
      <c r="B41" s="142"/>
      <c r="C41" s="142"/>
      <c r="D41" s="142"/>
      <c r="E41" s="142"/>
      <c r="F41" s="142"/>
      <c r="G41" s="142"/>
    </row>
    <row r="42" spans="1:7" ht="12.75">
      <c r="A42" s="142"/>
      <c r="B42" s="142"/>
      <c r="C42" s="142"/>
      <c r="D42" s="142"/>
      <c r="E42" s="142"/>
      <c r="F42" s="142"/>
      <c r="G42" s="142"/>
    </row>
    <row r="43" spans="1:7" ht="12.75">
      <c r="A43" s="142"/>
      <c r="B43" s="142"/>
      <c r="C43" s="142"/>
      <c r="D43" s="142"/>
      <c r="E43" s="142"/>
      <c r="F43" s="142"/>
      <c r="G43" s="142"/>
    </row>
    <row r="44" spans="1:7" ht="12.75">
      <c r="A44" s="142"/>
      <c r="B44" s="142"/>
      <c r="C44" s="142"/>
      <c r="D44" s="142"/>
      <c r="E44" s="142"/>
      <c r="F44" s="142"/>
      <c r="G44" s="142"/>
    </row>
    <row r="45" spans="1:7" ht="12.75">
      <c r="A45" s="142"/>
      <c r="B45" s="142"/>
      <c r="C45" s="142"/>
      <c r="D45" s="142"/>
      <c r="E45" s="142"/>
      <c r="F45" s="142"/>
      <c r="G45" s="142"/>
    </row>
    <row r="46" spans="1:7" ht="12.75">
      <c r="A46" s="142"/>
      <c r="B46" s="142"/>
      <c r="C46" s="142"/>
      <c r="D46" s="142"/>
      <c r="E46" s="142"/>
      <c r="F46" s="142"/>
      <c r="G46" s="142"/>
    </row>
    <row r="47" spans="1:7" ht="12.75">
      <c r="A47" s="142"/>
      <c r="B47" s="142"/>
      <c r="C47" s="142"/>
      <c r="D47" s="142"/>
      <c r="E47" s="142"/>
      <c r="F47" s="142"/>
      <c r="G47" s="142"/>
    </row>
    <row r="48" spans="1:7" ht="12.75">
      <c r="A48" s="142"/>
      <c r="B48" s="142"/>
      <c r="C48" s="142"/>
      <c r="D48" s="142"/>
      <c r="E48" s="142"/>
      <c r="F48" s="142"/>
      <c r="G48" s="142"/>
    </row>
    <row r="49" spans="1:7" ht="12.75">
      <c r="A49" s="142"/>
      <c r="B49" s="142"/>
      <c r="C49" s="142"/>
      <c r="D49" s="142"/>
      <c r="E49" s="142"/>
      <c r="F49" s="142"/>
      <c r="G49" s="142"/>
    </row>
    <row r="50" spans="1:7" ht="12.75">
      <c r="A50" s="142"/>
      <c r="B50" s="142"/>
      <c r="C50" s="142"/>
      <c r="D50" s="142"/>
      <c r="E50" s="142"/>
      <c r="F50" s="142"/>
      <c r="G50" s="142"/>
    </row>
    <row r="51" spans="1:7" ht="12.75">
      <c r="A51" s="142"/>
      <c r="B51" s="142"/>
      <c r="C51" s="142"/>
      <c r="D51" s="142"/>
      <c r="E51" s="142"/>
      <c r="F51" s="142"/>
      <c r="G51" s="142"/>
    </row>
    <row r="52" spans="1:7" ht="12.75">
      <c r="A52" s="142"/>
      <c r="B52" s="142"/>
      <c r="C52" s="142"/>
      <c r="D52" s="142"/>
      <c r="E52" s="142"/>
      <c r="F52" s="142"/>
      <c r="G52" s="142"/>
    </row>
    <row r="53" spans="1:7" ht="12.75">
      <c r="A53" s="142"/>
      <c r="B53" s="142"/>
      <c r="C53" s="142"/>
      <c r="D53" s="142"/>
      <c r="E53" s="142"/>
      <c r="F53" s="142"/>
      <c r="G53" s="142"/>
    </row>
    <row r="54" spans="1:7" ht="12.75">
      <c r="A54" s="142"/>
      <c r="B54" s="142"/>
      <c r="C54" s="142"/>
      <c r="D54" s="142"/>
      <c r="E54" s="142"/>
      <c r="F54" s="142"/>
      <c r="G54" s="142"/>
    </row>
    <row r="55" spans="1:7" ht="12.75">
      <c r="A55" s="142"/>
      <c r="B55" s="142"/>
      <c r="C55" s="142"/>
      <c r="D55" s="142"/>
      <c r="E55" s="142"/>
      <c r="F55" s="142"/>
      <c r="G55" s="142"/>
    </row>
    <row r="56" spans="1:7" ht="12.75">
      <c r="A56" s="142"/>
      <c r="B56" s="142"/>
      <c r="C56" s="142"/>
      <c r="D56" s="142"/>
      <c r="E56" s="142"/>
      <c r="F56" s="142"/>
      <c r="G56" s="142"/>
    </row>
    <row r="57" spans="1:7" ht="12.75">
      <c r="A57" s="142"/>
      <c r="B57" s="142"/>
      <c r="C57" s="142"/>
      <c r="D57" s="142"/>
      <c r="E57" s="142"/>
      <c r="F57" s="142"/>
      <c r="G57" s="142"/>
    </row>
    <row r="58" spans="1:7" ht="12.75">
      <c r="A58" s="142"/>
      <c r="B58" s="142"/>
      <c r="C58" s="142"/>
      <c r="D58" s="142"/>
      <c r="E58" s="142"/>
      <c r="F58" s="142"/>
      <c r="G58" s="142"/>
    </row>
    <row r="59" spans="1:7" ht="12.75">
      <c r="A59" s="142"/>
      <c r="B59" s="142"/>
      <c r="C59" s="142"/>
      <c r="D59" s="142"/>
      <c r="E59" s="142"/>
      <c r="F59" s="142"/>
      <c r="G59" s="142"/>
    </row>
    <row r="60" spans="1:7" ht="12.75">
      <c r="A60" s="142"/>
      <c r="B60" s="142"/>
      <c r="C60" s="142"/>
      <c r="D60" s="142"/>
      <c r="E60" s="142"/>
      <c r="F60" s="142"/>
      <c r="G60" s="142"/>
    </row>
    <row r="61" spans="1:7" ht="12.75">
      <c r="A61" s="142"/>
      <c r="B61" s="142"/>
      <c r="C61" s="142"/>
      <c r="D61" s="142"/>
      <c r="E61" s="142"/>
      <c r="F61" s="142"/>
      <c r="G61" s="142"/>
    </row>
    <row r="62" spans="1:7" ht="12.75">
      <c r="A62" s="142"/>
      <c r="B62" s="142"/>
      <c r="C62" s="142"/>
      <c r="D62" s="142"/>
      <c r="E62" s="142"/>
      <c r="F62" s="142"/>
      <c r="G62" s="142"/>
    </row>
    <row r="63" spans="1:7" ht="12.75">
      <c r="A63" s="142"/>
      <c r="B63" s="142"/>
      <c r="C63" s="142"/>
      <c r="D63" s="142"/>
      <c r="E63" s="142"/>
      <c r="F63" s="142"/>
      <c r="G63" s="142"/>
    </row>
    <row r="64" spans="1:7" ht="12.75">
      <c r="A64" s="142"/>
      <c r="B64" s="142"/>
      <c r="C64" s="142"/>
      <c r="D64" s="142"/>
      <c r="E64" s="142"/>
      <c r="F64" s="142"/>
      <c r="G64" s="142"/>
    </row>
    <row r="65" s="142" customFormat="1" ht="12.75"/>
    <row r="66" s="142" customFormat="1" ht="12.75"/>
    <row r="67" s="142" customFormat="1" ht="12.75"/>
    <row r="68" s="142" customFormat="1" ht="12.75"/>
    <row r="69" s="142" customFormat="1" ht="12.75"/>
    <row r="70" s="142" customFormat="1" ht="12.75"/>
    <row r="71" s="142" customFormat="1" ht="12.75"/>
    <row r="72" s="142" customFormat="1" ht="12.75"/>
    <row r="73" s="142" customFormat="1" ht="12.75"/>
    <row r="74" s="142" customFormat="1" ht="12.75"/>
    <row r="75" s="142" customFormat="1" ht="12.75"/>
    <row r="76" s="142" customFormat="1" ht="12.75"/>
    <row r="77" s="142" customFormat="1" ht="12.75"/>
    <row r="78" s="142" customFormat="1" ht="12.75"/>
    <row r="79" s="142" customFormat="1" ht="12.75"/>
    <row r="80" s="142" customFormat="1" ht="12.75"/>
    <row r="81" s="142" customFormat="1" ht="12.75"/>
    <row r="82" s="142" customFormat="1" ht="12.75"/>
    <row r="83" s="142" customFormat="1" ht="12.75"/>
    <row r="84" s="142" customFormat="1" ht="12.75"/>
    <row r="85" s="142" customFormat="1" ht="12.75"/>
    <row r="86" s="142" customFormat="1" ht="12.75"/>
    <row r="87" s="142" customFormat="1" ht="12.75"/>
    <row r="88" s="142" customFormat="1" ht="12.75"/>
    <row r="89" s="142" customFormat="1" ht="12.75"/>
    <row r="90" s="142" customFormat="1" ht="12.75"/>
    <row r="91" s="142" customFormat="1" ht="12.75"/>
    <row r="92" s="142" customFormat="1" ht="12.75"/>
    <row r="93" s="142" customFormat="1" ht="12.75"/>
    <row r="94" s="142" customFormat="1" ht="12.75"/>
    <row r="95" s="142" customFormat="1" ht="12.75"/>
    <row r="96" s="142" customFormat="1" ht="12.75"/>
    <row r="97" s="142" customFormat="1" ht="12.75"/>
    <row r="98" s="142" customFormat="1" ht="12.75"/>
    <row r="99" s="142" customFormat="1" ht="12.75"/>
    <row r="100" s="142" customFormat="1" ht="12.75"/>
    <row r="101" s="142" customFormat="1" ht="12.75"/>
    <row r="102" s="142" customFormat="1" ht="12.75"/>
    <row r="103" s="142" customFormat="1" ht="12.75"/>
    <row r="104" s="142" customFormat="1" ht="12.75"/>
    <row r="105" s="142" customFormat="1" ht="12.75"/>
    <row r="106" s="142" customFormat="1" ht="12.75"/>
    <row r="107" s="142" customFormat="1" ht="12.75"/>
    <row r="108" s="142" customFormat="1" ht="12.75"/>
    <row r="109" s="142" customFormat="1" ht="12.75"/>
    <row r="110" s="142" customFormat="1" ht="12.75"/>
    <row r="111" s="142" customFormat="1" ht="12.75"/>
    <row r="112" s="142" customFormat="1" ht="12.75"/>
    <row r="113" s="142" customFormat="1" ht="12.75"/>
    <row r="114" s="142" customFormat="1" ht="12.75"/>
    <row r="115" s="142" customFormat="1" ht="12.75"/>
    <row r="116" s="142" customFormat="1" ht="12.75"/>
    <row r="117" s="142" customFormat="1" ht="12.75"/>
    <row r="118" s="142" customFormat="1" ht="12.75"/>
    <row r="119" s="142" customFormat="1" ht="12.75"/>
    <row r="120" s="142" customFormat="1" ht="12.75"/>
    <row r="121" s="142" customFormat="1" ht="12.75"/>
  </sheetData>
  <sheetProtection password="EF65" sheet="1" objects="1" scenarios="1"/>
  <mergeCells count="33">
    <mergeCell ref="A1:G1"/>
    <mergeCell ref="A2:G2"/>
    <mergeCell ref="A3:C3"/>
    <mergeCell ref="E3:F3"/>
    <mergeCell ref="B10:E10"/>
    <mergeCell ref="B19:E19"/>
    <mergeCell ref="A13:G13"/>
    <mergeCell ref="A17:E18"/>
    <mergeCell ref="F17:G17"/>
    <mergeCell ref="A14:G14"/>
    <mergeCell ref="A15:G15"/>
    <mergeCell ref="A16:B16"/>
    <mergeCell ref="D16:G16"/>
    <mergeCell ref="B11:E11"/>
    <mergeCell ref="B21:E21"/>
    <mergeCell ref="B23:E23"/>
    <mergeCell ref="B24:E24"/>
    <mergeCell ref="B22:E22"/>
    <mergeCell ref="A30:G30"/>
    <mergeCell ref="A5:G5"/>
    <mergeCell ref="A4:C4"/>
    <mergeCell ref="E4:F4"/>
    <mergeCell ref="A6:E7"/>
    <mergeCell ref="F6:G6"/>
    <mergeCell ref="B8:E8"/>
    <mergeCell ref="B9:E9"/>
    <mergeCell ref="B12:E12"/>
    <mergeCell ref="B20:E20"/>
    <mergeCell ref="A28:G28"/>
    <mergeCell ref="B29:E29"/>
    <mergeCell ref="B25:E25"/>
    <mergeCell ref="B26:E26"/>
    <mergeCell ref="B27:E27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X30"/>
  <sheetViews>
    <sheetView workbookViewId="0" topLeftCell="A19">
      <selection activeCell="A20" sqref="A20:I20"/>
    </sheetView>
  </sheetViews>
  <sheetFormatPr defaultColWidth="9.140625" defaultRowHeight="12.75"/>
  <cols>
    <col min="1" max="1" width="5.7109375" style="0" customWidth="1"/>
    <col min="2" max="5" width="9.7109375" style="0" customWidth="1"/>
    <col min="6" max="9" width="12.7109375" style="0" customWidth="1"/>
    <col min="10" max="50" width="9.140625" style="142" customWidth="1"/>
  </cols>
  <sheetData>
    <row r="1" spans="1:9" ht="15.75" thickBot="1">
      <c r="A1" s="716" t="s">
        <v>164</v>
      </c>
      <c r="B1" s="717"/>
      <c r="C1" s="717"/>
      <c r="D1" s="717"/>
      <c r="E1" s="717"/>
      <c r="F1" s="809" t="s">
        <v>265</v>
      </c>
      <c r="G1" s="899"/>
      <c r="H1" s="897">
        <f>+DAP1!A6</f>
      </c>
      <c r="I1" s="898"/>
    </row>
    <row r="2" spans="1:9" ht="49.5" customHeight="1">
      <c r="A2" s="930" t="s">
        <v>165</v>
      </c>
      <c r="B2" s="930"/>
      <c r="C2" s="930"/>
      <c r="D2" s="930"/>
      <c r="E2" s="930"/>
      <c r="F2" s="930"/>
      <c r="G2" s="931"/>
      <c r="H2" s="931"/>
      <c r="I2" s="931"/>
    </row>
    <row r="3" spans="1:9" ht="36" customHeight="1">
      <c r="A3" s="680" t="s">
        <v>151</v>
      </c>
      <c r="B3" s="680"/>
      <c r="C3" s="680"/>
      <c r="D3" s="680"/>
      <c r="E3" s="680"/>
      <c r="F3" s="680"/>
      <c r="G3" s="328"/>
      <c r="H3" s="328"/>
      <c r="I3" s="328"/>
    </row>
    <row r="4" spans="1:9" ht="35.25" customHeight="1" thickBot="1">
      <c r="A4" s="699"/>
      <c r="B4" s="333"/>
      <c r="C4" s="333"/>
      <c r="D4" s="333"/>
      <c r="E4" s="333"/>
      <c r="F4" s="333"/>
      <c r="G4" s="333"/>
      <c r="H4" s="333"/>
      <c r="I4" s="333"/>
    </row>
    <row r="5" spans="1:50" ht="24" customHeight="1">
      <c r="A5" s="926" t="s">
        <v>304</v>
      </c>
      <c r="B5" s="927"/>
      <c r="C5" s="927"/>
      <c r="D5" s="927"/>
      <c r="E5" s="927"/>
      <c r="F5" s="927"/>
      <c r="G5" s="927"/>
      <c r="H5" s="927"/>
      <c r="I5" s="928"/>
      <c r="AX5"/>
    </row>
    <row r="6" spans="1:49" s="169" customFormat="1" ht="24" customHeight="1" thickBot="1">
      <c r="A6" s="422" t="s">
        <v>342</v>
      </c>
      <c r="B6" s="423"/>
      <c r="C6" s="424">
        <f>+DAP2!C26</f>
        <v>0</v>
      </c>
      <c r="D6" s="951"/>
      <c r="E6" s="952"/>
      <c r="F6" s="427" t="s">
        <v>166</v>
      </c>
      <c r="G6" s="428"/>
      <c r="H6" s="429">
        <f>+DAP2!I26</f>
        <v>0</v>
      </c>
      <c r="I6" s="950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</row>
    <row r="7" spans="1:47" s="264" customFormat="1" ht="18" customHeight="1">
      <c r="A7" s="929" t="s">
        <v>167</v>
      </c>
      <c r="B7" s="336"/>
      <c r="C7" s="336"/>
      <c r="D7" s="336"/>
      <c r="E7" s="336"/>
      <c r="F7" s="336"/>
      <c r="G7" s="336"/>
      <c r="H7" s="336"/>
      <c r="I7" s="336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</row>
    <row r="8" spans="1:50" s="237" customFormat="1" ht="33" customHeight="1">
      <c r="A8" s="925"/>
      <c r="B8" s="357"/>
      <c r="C8" s="357"/>
      <c r="D8" s="357"/>
      <c r="E8" s="357"/>
      <c r="F8" s="357"/>
      <c r="G8" s="357"/>
      <c r="H8" s="357"/>
      <c r="I8" s="357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</row>
    <row r="9" spans="1:9" ht="24" customHeight="1" thickBot="1">
      <c r="A9" s="865" t="s">
        <v>168</v>
      </c>
      <c r="B9" s="866"/>
      <c r="C9" s="866"/>
      <c r="D9" s="866"/>
      <c r="E9" s="866"/>
      <c r="F9" s="866"/>
      <c r="G9" s="866"/>
      <c r="H9" s="866"/>
      <c r="I9" s="866"/>
    </row>
    <row r="10" spans="1:9" ht="21" customHeight="1">
      <c r="A10" s="876"/>
      <c r="B10" s="877"/>
      <c r="C10" s="877"/>
      <c r="D10" s="877"/>
      <c r="E10" s="877"/>
      <c r="F10" s="252" t="s">
        <v>266</v>
      </c>
      <c r="G10" s="252" t="s">
        <v>280</v>
      </c>
      <c r="H10" s="252" t="s">
        <v>451</v>
      </c>
      <c r="I10" s="253" t="s">
        <v>280</v>
      </c>
    </row>
    <row r="11" spans="1:9" ht="27.75" customHeight="1">
      <c r="A11" s="281">
        <v>501</v>
      </c>
      <c r="B11" s="934" t="s">
        <v>169</v>
      </c>
      <c r="C11" s="878"/>
      <c r="D11" s="878"/>
      <c r="E11" s="878"/>
      <c r="F11" s="267">
        <f>+DAP2!E10</f>
        <v>0</v>
      </c>
      <c r="G11" s="256"/>
      <c r="H11" s="269">
        <v>0</v>
      </c>
      <c r="I11" s="257"/>
    </row>
    <row r="12" spans="1:9" ht="27.75" customHeight="1">
      <c r="A12" s="281">
        <v>502</v>
      </c>
      <c r="B12" s="934" t="s">
        <v>170</v>
      </c>
      <c r="C12" s="878"/>
      <c r="D12" s="878"/>
      <c r="E12" s="878"/>
      <c r="F12" s="267">
        <f>MAX(0,+DAP2!E11)</f>
        <v>0</v>
      </c>
      <c r="G12" s="256"/>
      <c r="H12" s="269">
        <v>0</v>
      </c>
      <c r="I12" s="257"/>
    </row>
    <row r="13" spans="1:9" ht="27.75" customHeight="1">
      <c r="A13" s="281">
        <v>503</v>
      </c>
      <c r="B13" s="934" t="s">
        <v>171</v>
      </c>
      <c r="C13" s="878"/>
      <c r="D13" s="878"/>
      <c r="E13" s="878"/>
      <c r="F13" s="267">
        <f>+DAP2!E12</f>
        <v>0</v>
      </c>
      <c r="G13" s="256"/>
      <c r="H13" s="270">
        <v>0</v>
      </c>
      <c r="I13" s="257"/>
    </row>
    <row r="14" spans="1:9" ht="27.75" customHeight="1">
      <c r="A14" s="281">
        <v>504</v>
      </c>
      <c r="B14" s="934" t="s">
        <v>453</v>
      </c>
      <c r="C14" s="878"/>
      <c r="D14" s="878"/>
      <c r="E14" s="878"/>
      <c r="F14" s="267">
        <f>MAX(0,+DAP2!E13)</f>
        <v>0</v>
      </c>
      <c r="G14" s="256"/>
      <c r="H14" s="270">
        <v>0</v>
      </c>
      <c r="I14" s="257"/>
    </row>
    <row r="15" spans="1:9" ht="27.75" customHeight="1">
      <c r="A15" s="282">
        <v>505</v>
      </c>
      <c r="B15" s="934" t="s">
        <v>452</v>
      </c>
      <c r="C15" s="878"/>
      <c r="D15" s="878"/>
      <c r="E15" s="878"/>
      <c r="F15" s="267">
        <f>+DAP2!E14</f>
        <v>0</v>
      </c>
      <c r="G15" s="265"/>
      <c r="H15" s="271">
        <v>0</v>
      </c>
      <c r="I15" s="266"/>
    </row>
    <row r="16" spans="1:9" ht="27.75" customHeight="1" thickBot="1">
      <c r="A16" s="283">
        <v>506</v>
      </c>
      <c r="B16" s="936" t="s">
        <v>172</v>
      </c>
      <c r="C16" s="894"/>
      <c r="D16" s="894"/>
      <c r="E16" s="894"/>
      <c r="F16" s="268">
        <f>+SUM(F11:F15)</f>
        <v>0</v>
      </c>
      <c r="G16" s="261"/>
      <c r="H16" s="268">
        <f>+SUM(H11:H15)</f>
        <v>0</v>
      </c>
      <c r="I16" s="262"/>
    </row>
    <row r="17" spans="1:9" ht="48" customHeight="1" thickBot="1">
      <c r="A17" s="937" t="s">
        <v>173</v>
      </c>
      <c r="B17" s="568"/>
      <c r="C17" s="568"/>
      <c r="D17" s="568"/>
      <c r="E17" s="568"/>
      <c r="F17" s="568"/>
      <c r="G17" s="568"/>
      <c r="H17" s="568"/>
      <c r="I17" s="568"/>
    </row>
    <row r="18" spans="1:9" ht="18" customHeight="1">
      <c r="A18" s="806"/>
      <c r="B18" s="635"/>
      <c r="C18" s="635"/>
      <c r="D18" s="635"/>
      <c r="E18" s="636"/>
      <c r="F18" s="845" t="s">
        <v>174</v>
      </c>
      <c r="G18" s="846"/>
      <c r="H18" s="845" t="s">
        <v>280</v>
      </c>
      <c r="I18" s="885"/>
    </row>
    <row r="19" spans="1:9" ht="24" customHeight="1" thickBot="1">
      <c r="A19" s="77">
        <v>507</v>
      </c>
      <c r="B19" s="867" t="s">
        <v>305</v>
      </c>
      <c r="C19" s="868"/>
      <c r="D19" s="868"/>
      <c r="E19" s="868"/>
      <c r="F19" s="932">
        <f>+F16+H16</f>
        <v>0</v>
      </c>
      <c r="G19" s="558"/>
      <c r="H19" s="845"/>
      <c r="I19" s="885"/>
    </row>
    <row r="20" spans="1:9" ht="48" customHeight="1">
      <c r="A20" s="933" t="s">
        <v>306</v>
      </c>
      <c r="B20" s="336"/>
      <c r="C20" s="336"/>
      <c r="D20" s="336"/>
      <c r="E20" s="336"/>
      <c r="F20" s="336"/>
      <c r="G20" s="336"/>
      <c r="H20" s="336"/>
      <c r="I20" s="336"/>
    </row>
    <row r="21" spans="1:9" ht="15" customHeight="1">
      <c r="A21" s="939" t="s">
        <v>176</v>
      </c>
      <c r="B21" s="940"/>
      <c r="C21" s="940"/>
      <c r="D21" s="940"/>
      <c r="E21" s="940"/>
      <c r="F21" s="940"/>
      <c r="G21" s="940"/>
      <c r="H21" s="940"/>
      <c r="I21" s="940"/>
    </row>
    <row r="22" spans="1:9" ht="15" customHeight="1" thickBot="1">
      <c r="A22" s="941" t="s">
        <v>307</v>
      </c>
      <c r="B22" s="942"/>
      <c r="C22" s="942"/>
      <c r="D22" s="942"/>
      <c r="E22" s="942"/>
      <c r="F22" s="942"/>
      <c r="G22" s="942"/>
      <c r="H22" s="942"/>
      <c r="I22" s="942"/>
    </row>
    <row r="23" spans="1:50" ht="18" customHeight="1">
      <c r="A23" s="926" t="s">
        <v>334</v>
      </c>
      <c r="B23" s="927"/>
      <c r="C23" s="927"/>
      <c r="D23" s="927"/>
      <c r="E23" s="938"/>
      <c r="F23" s="943" t="s">
        <v>266</v>
      </c>
      <c r="G23" s="943"/>
      <c r="H23" s="943" t="s">
        <v>175</v>
      </c>
      <c r="I23" s="944"/>
      <c r="AX23"/>
    </row>
    <row r="24" spans="1:50" ht="43.5" customHeight="1" thickBot="1">
      <c r="A24" s="948" t="s">
        <v>444</v>
      </c>
      <c r="B24" s="949"/>
      <c r="C24" s="949"/>
      <c r="D24" s="949"/>
      <c r="E24" s="949"/>
      <c r="F24" s="945">
        <v>0</v>
      </c>
      <c r="G24" s="946"/>
      <c r="H24" s="945">
        <v>0</v>
      </c>
      <c r="I24" s="947"/>
      <c r="AX24"/>
    </row>
    <row r="25" spans="1:9" ht="12.75" customHeight="1">
      <c r="A25" s="869" t="str">
        <f>+DAP1!A47</f>
        <v>Formulář zpracovala ASPEKT HM, daňová, účetní a auditorská kancelář, Bělohorská 39, Praha 6-Břevnov, www.aspekthm.cz</v>
      </c>
      <c r="B25" s="870"/>
      <c r="C25" s="870"/>
      <c r="D25" s="870"/>
      <c r="E25" s="870"/>
      <c r="F25" s="870"/>
      <c r="G25" s="870"/>
      <c r="H25" s="870"/>
      <c r="I25" s="870"/>
    </row>
    <row r="26" spans="1:9" ht="12.75" customHeight="1">
      <c r="A26" s="674" t="s">
        <v>177</v>
      </c>
      <c r="B26" s="674"/>
      <c r="C26" s="674"/>
      <c r="D26" s="674"/>
      <c r="E26" s="935"/>
      <c r="F26" s="935"/>
      <c r="G26" s="935"/>
      <c r="H26" s="935"/>
      <c r="I26" s="935"/>
    </row>
    <row r="27" spans="1:9" ht="12.75" customHeight="1">
      <c r="A27" s="863" t="s">
        <v>26</v>
      </c>
      <c r="B27" s="863"/>
      <c r="C27" s="863"/>
      <c r="D27" s="863"/>
      <c r="E27" s="864"/>
      <c r="F27" s="864"/>
      <c r="G27" s="864"/>
      <c r="H27" s="864"/>
      <c r="I27" s="864"/>
    </row>
    <row r="28" spans="51:76" s="142" customFormat="1" ht="12.75"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</row>
    <row r="29" spans="51:76" s="142" customFormat="1" ht="12.75"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</row>
    <row r="30" spans="51:76" s="142" customFormat="1" ht="12.75"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</row>
    <row r="31" s="142" customFormat="1" ht="12.75"/>
    <row r="32" s="142" customFormat="1" ht="12.75"/>
    <row r="33" s="142" customFormat="1" ht="12.75"/>
    <row r="34" s="142" customFormat="1" ht="12.75"/>
    <row r="35" s="142" customFormat="1" ht="12.75"/>
    <row r="36" s="142" customFormat="1" ht="12.75"/>
    <row r="37" s="142" customFormat="1" ht="12.75"/>
    <row r="38" s="142" customFormat="1" ht="12.75"/>
    <row r="39" s="142" customFormat="1" ht="12.75"/>
    <row r="40" s="142" customFormat="1" ht="12.75"/>
    <row r="41" s="142" customFormat="1" ht="12.75"/>
    <row r="42" s="142" customFormat="1" ht="12.75"/>
    <row r="43" s="142" customFormat="1" ht="12.75"/>
    <row r="44" s="142" customFormat="1" ht="12.75"/>
    <row r="45" s="142" customFormat="1" ht="12.75"/>
    <row r="46" s="142" customFormat="1" ht="12.75"/>
    <row r="47" s="142" customFormat="1" ht="12.75"/>
    <row r="48" s="142" customFormat="1" ht="12.75"/>
    <row r="49" s="142" customFormat="1" ht="12.75"/>
    <row r="50" s="142" customFormat="1" ht="12.75"/>
    <row r="51" s="142" customFormat="1" ht="12.75"/>
    <row r="52" s="142" customFormat="1" ht="12.75"/>
    <row r="53" s="142" customFormat="1" ht="12.75"/>
    <row r="54" s="142" customFormat="1" ht="12.75"/>
    <row r="55" s="142" customFormat="1" ht="12.75"/>
    <row r="56" s="142" customFormat="1" ht="12.75"/>
    <row r="57" s="142" customFormat="1" ht="12.75"/>
    <row r="58" s="142" customFormat="1" ht="12.75"/>
    <row r="59" s="142" customFormat="1" ht="12.75"/>
    <row r="60" s="142" customFormat="1" ht="12.75"/>
    <row r="61" s="142" customFormat="1" ht="12.75"/>
    <row r="62" s="142" customFormat="1" ht="12.75"/>
    <row r="63" s="142" customFormat="1" ht="12.75"/>
    <row r="64" s="142" customFormat="1" ht="12.75"/>
    <row r="65" s="142" customFormat="1" ht="12.75"/>
    <row r="66" s="142" customFormat="1" ht="12.75"/>
    <row r="67" s="142" customFormat="1" ht="12.75"/>
    <row r="68" s="142" customFormat="1" ht="12.75"/>
    <row r="69" s="142" customFormat="1" ht="12.75"/>
    <row r="70" s="142" customFormat="1" ht="12.75"/>
    <row r="71" s="142" customFormat="1" ht="12.75"/>
    <row r="72" s="142" customFormat="1" ht="12.75"/>
    <row r="73" s="142" customFormat="1" ht="12.75"/>
    <row r="74" s="142" customFormat="1" ht="12.75"/>
    <row r="75" s="142" customFormat="1" ht="12.75"/>
    <row r="76" s="142" customFormat="1" ht="12.75"/>
    <row r="77" s="142" customFormat="1" ht="12.75"/>
    <row r="78" s="142" customFormat="1" ht="12.75"/>
    <row r="79" s="142" customFormat="1" ht="12.75"/>
    <row r="80" s="142" customFormat="1" ht="12.75"/>
    <row r="81" s="142" customFormat="1" ht="12.75"/>
    <row r="82" s="142" customFormat="1" ht="12.75"/>
    <row r="83" s="142" customFormat="1" ht="12.75"/>
    <row r="84" s="142" customFormat="1" ht="12.75"/>
    <row r="85" s="142" customFormat="1" ht="12.75"/>
    <row r="86" s="142" customFormat="1" ht="12.75"/>
    <row r="87" s="142" customFormat="1" ht="12.75"/>
    <row r="88" s="142" customFormat="1" ht="12.75"/>
    <row r="89" s="142" customFormat="1" ht="12.75"/>
    <row r="90" s="142" customFormat="1" ht="12.75"/>
    <row r="91" s="142" customFormat="1" ht="12.75"/>
    <row r="92" s="142" customFormat="1" ht="12.75"/>
    <row r="93" s="142" customFormat="1" ht="12.75"/>
    <row r="94" s="142" customFormat="1" ht="12.75"/>
    <row r="95" s="142" customFormat="1" ht="12.75"/>
    <row r="96" s="142" customFormat="1" ht="12.75"/>
    <row r="97" s="142" customFormat="1" ht="12.75"/>
    <row r="98" s="142" customFormat="1" ht="12.75"/>
    <row r="99" s="142" customFormat="1" ht="12.75"/>
    <row r="100" s="142" customFormat="1" ht="12.75"/>
    <row r="101" s="142" customFormat="1" ht="12.75"/>
    <row r="102" s="142" customFormat="1" ht="12.75"/>
    <row r="103" s="142" customFormat="1" ht="12.75"/>
    <row r="104" s="142" customFormat="1" ht="12.75"/>
    <row r="105" s="142" customFormat="1" ht="12.75"/>
    <row r="106" s="142" customFormat="1" ht="12.75"/>
    <row r="107" s="142" customFormat="1" ht="12.75"/>
    <row r="108" s="142" customFormat="1" ht="12.75"/>
    <row r="109" s="142" customFormat="1" ht="12.75"/>
    <row r="110" s="142" customFormat="1" ht="12.75"/>
    <row r="111" s="142" customFormat="1" ht="12.75"/>
    <row r="112" s="142" customFormat="1" ht="12.75"/>
    <row r="113" s="142" customFormat="1" ht="12.75"/>
    <row r="114" s="142" customFormat="1" ht="12.75"/>
    <row r="115" s="142" customFormat="1" ht="12.75"/>
    <row r="116" s="142" customFormat="1" ht="12.75"/>
    <row r="117" s="142" customFormat="1" ht="12.75"/>
    <row r="118" s="142" customFormat="1" ht="12.75"/>
    <row r="119" s="142" customFormat="1" ht="12.75"/>
    <row r="120" s="142" customFormat="1" ht="12.75"/>
    <row r="121" s="142" customFormat="1" ht="12.75"/>
    <row r="122" s="142" customFormat="1" ht="12.75"/>
    <row r="123" s="142" customFormat="1" ht="12.75"/>
    <row r="124" s="142" customFormat="1" ht="12.75"/>
    <row r="125" s="142" customFormat="1" ht="12.75"/>
    <row r="126" s="142" customFormat="1" ht="12.75"/>
    <row r="127" s="142" customFormat="1" ht="12.75"/>
    <row r="128" s="142" customFormat="1" ht="12.75"/>
    <row r="129" s="142" customFormat="1" ht="12.75"/>
    <row r="130" s="142" customFormat="1" ht="12.75"/>
    <row r="131" s="142" customFormat="1" ht="12.75"/>
    <row r="132" s="142" customFormat="1" ht="12.75"/>
    <row r="133" s="142" customFormat="1" ht="12.75"/>
    <row r="134" s="142" customFormat="1" ht="12.75"/>
    <row r="135" s="142" customFormat="1" ht="12.75"/>
    <row r="136" s="142" customFormat="1" ht="12.75"/>
    <row r="137" s="142" customFormat="1" ht="12.75"/>
    <row r="138" s="142" customFormat="1" ht="12.75"/>
    <row r="139" s="142" customFormat="1" ht="12.75"/>
    <row r="140" s="142" customFormat="1" ht="12.75"/>
    <row r="141" s="142" customFormat="1" ht="12.75"/>
    <row r="142" s="142" customFormat="1" ht="12.75"/>
    <row r="143" s="142" customFormat="1" ht="12.75"/>
    <row r="144" s="142" customFormat="1" ht="12.75"/>
    <row r="145" s="142" customFormat="1" ht="12.75"/>
    <row r="146" s="142" customFormat="1" ht="12.75"/>
    <row r="147" s="142" customFormat="1" ht="12.75"/>
    <row r="148" s="142" customFormat="1" ht="12.75"/>
    <row r="149" s="142" customFormat="1" ht="12.75"/>
    <row r="150" s="142" customFormat="1" ht="12.75"/>
    <row r="151" s="142" customFormat="1" ht="12.75"/>
    <row r="152" s="142" customFormat="1" ht="12.75"/>
    <row r="153" s="142" customFormat="1" ht="12.75"/>
    <row r="154" s="142" customFormat="1" ht="12.75"/>
    <row r="155" s="142" customFormat="1" ht="12.75"/>
    <row r="156" s="142" customFormat="1" ht="12.75"/>
    <row r="157" s="142" customFormat="1" ht="12.75"/>
    <row r="158" s="142" customFormat="1" ht="12.75"/>
    <row r="159" s="142" customFormat="1" ht="12.75"/>
    <row r="160" s="142" customFormat="1" ht="12.75"/>
    <row r="161" s="142" customFormat="1" ht="12.75"/>
    <row r="162" s="142" customFormat="1" ht="12.75"/>
    <row r="163" s="142" customFormat="1" ht="12.75"/>
    <row r="164" s="142" customFormat="1" ht="12.75"/>
    <row r="165" s="142" customFormat="1" ht="12.75"/>
    <row r="166" s="142" customFormat="1" ht="12.75"/>
    <row r="167" s="142" customFormat="1" ht="12.75"/>
    <row r="168" s="142" customFormat="1" ht="12.75"/>
    <row r="169" s="142" customFormat="1" ht="12.75"/>
    <row r="170" s="142" customFormat="1" ht="12.75"/>
    <row r="171" s="142" customFormat="1" ht="12.75"/>
    <row r="172" s="142" customFormat="1" ht="12.75"/>
    <row r="173" s="142" customFormat="1" ht="12.75"/>
    <row r="174" s="142" customFormat="1" ht="12.75"/>
    <row r="175" s="142" customFormat="1" ht="12.75"/>
    <row r="176" s="142" customFormat="1" ht="12.75"/>
    <row r="177" s="142" customFormat="1" ht="12.75"/>
    <row r="178" s="142" customFormat="1" ht="12.75"/>
    <row r="179" s="142" customFormat="1" ht="12.75"/>
    <row r="180" s="142" customFormat="1" ht="12.75"/>
    <row r="181" s="142" customFormat="1" ht="12.75"/>
    <row r="182" s="142" customFormat="1" ht="12.75"/>
    <row r="183" s="142" customFormat="1" ht="12.75"/>
    <row r="184" s="142" customFormat="1" ht="12.75"/>
    <row r="185" s="142" customFormat="1" ht="12.75"/>
    <row r="186" s="142" customFormat="1" ht="12.75"/>
    <row r="187" s="142" customFormat="1" ht="12.75"/>
    <row r="188" s="142" customFormat="1" ht="12.75"/>
    <row r="189" s="142" customFormat="1" ht="12.75"/>
    <row r="190" s="142" customFormat="1" ht="12.75"/>
    <row r="191" s="142" customFormat="1" ht="12.75"/>
    <row r="192" s="142" customFormat="1" ht="12.75"/>
    <row r="193" s="142" customFormat="1" ht="12.75"/>
    <row r="194" s="142" customFormat="1" ht="12.75"/>
    <row r="195" s="142" customFormat="1" ht="12.75"/>
    <row r="196" s="142" customFormat="1" ht="12.75"/>
    <row r="197" s="142" customFormat="1" ht="12.75"/>
    <row r="198" s="142" customFormat="1" ht="12.75"/>
    <row r="199" s="142" customFormat="1" ht="12.75"/>
    <row r="200" s="142" customFormat="1" ht="12.75"/>
    <row r="201" s="142" customFormat="1" ht="12.75"/>
    <row r="202" s="142" customFormat="1" ht="12.75"/>
    <row r="203" s="142" customFormat="1" ht="12.75"/>
    <row r="204" s="142" customFormat="1" ht="12.75"/>
    <row r="205" s="142" customFormat="1" ht="12.75"/>
    <row r="206" s="142" customFormat="1" ht="12.75"/>
    <row r="207" s="142" customFormat="1" ht="12.75"/>
    <row r="208" s="142" customFormat="1" ht="12.75"/>
    <row r="209" s="142" customFormat="1" ht="12.75"/>
    <row r="210" s="142" customFormat="1" ht="12.75"/>
    <row r="211" s="142" customFormat="1" ht="12.75"/>
    <row r="212" s="142" customFormat="1" ht="12.75"/>
    <row r="213" s="142" customFormat="1" ht="12.75"/>
    <row r="214" s="142" customFormat="1" ht="12.75"/>
    <row r="215" s="142" customFormat="1" ht="12.75"/>
    <row r="216" s="142" customFormat="1" ht="12.75"/>
    <row r="217" s="142" customFormat="1" ht="12.75"/>
    <row r="218" s="142" customFormat="1" ht="12.75"/>
    <row r="219" s="142" customFormat="1" ht="12.75"/>
    <row r="220" s="142" customFormat="1" ht="12.75"/>
    <row r="221" s="142" customFormat="1" ht="12.75"/>
    <row r="222" s="142" customFormat="1" ht="12.75"/>
    <row r="223" s="142" customFormat="1" ht="12.75"/>
    <row r="224" s="142" customFormat="1" ht="12.75"/>
    <row r="225" s="142" customFormat="1" ht="12.75"/>
    <row r="226" s="142" customFormat="1" ht="12.75"/>
    <row r="227" s="142" customFormat="1" ht="12.75"/>
    <row r="228" s="142" customFormat="1" ht="12.75"/>
    <row r="229" s="142" customFormat="1" ht="12.75"/>
    <row r="230" s="142" customFormat="1" ht="12.75"/>
    <row r="231" s="142" customFormat="1" ht="12.75"/>
    <row r="232" s="142" customFormat="1" ht="12.75"/>
    <row r="233" s="142" customFormat="1" ht="12.75"/>
    <row r="234" s="142" customFormat="1" ht="12.75"/>
    <row r="235" s="142" customFormat="1" ht="12.75"/>
    <row r="236" s="142" customFormat="1" ht="12.75"/>
    <row r="237" s="142" customFormat="1" ht="12.75"/>
    <row r="238" s="142" customFormat="1" ht="12.75"/>
    <row r="239" s="142" customFormat="1" ht="12.75"/>
    <row r="240" s="142" customFormat="1" ht="12.75"/>
    <row r="241" s="142" customFormat="1" ht="12.75"/>
    <row r="242" s="142" customFormat="1" ht="12.75"/>
    <row r="243" s="142" customFormat="1" ht="12.75"/>
    <row r="244" s="142" customFormat="1" ht="12.75"/>
    <row r="245" s="142" customFormat="1" ht="12.75"/>
    <row r="246" s="142" customFormat="1" ht="12.75"/>
    <row r="247" s="142" customFormat="1" ht="12.75"/>
    <row r="248" s="142" customFormat="1" ht="12.75"/>
    <row r="249" s="142" customFormat="1" ht="12.75"/>
    <row r="250" s="142" customFormat="1" ht="12.75"/>
    <row r="251" s="142" customFormat="1" ht="12.75"/>
    <row r="252" s="142" customFormat="1" ht="12.75"/>
    <row r="253" s="142" customFormat="1" ht="12.75"/>
    <row r="254" s="142" customFormat="1" ht="12.75"/>
    <row r="255" s="142" customFormat="1" ht="12.75"/>
    <row r="256" s="142" customFormat="1" ht="12.75"/>
    <row r="257" s="142" customFormat="1" ht="12.75"/>
    <row r="258" s="142" customFormat="1" ht="12.75"/>
    <row r="259" s="142" customFormat="1" ht="12.75"/>
    <row r="260" s="142" customFormat="1" ht="12.75"/>
    <row r="261" s="142" customFormat="1" ht="12.75"/>
    <row r="262" s="142" customFormat="1" ht="12.75"/>
    <row r="263" s="142" customFormat="1" ht="12.75"/>
    <row r="264" s="142" customFormat="1" ht="12.75"/>
    <row r="265" s="142" customFormat="1" ht="12.75"/>
    <row r="266" s="142" customFormat="1" ht="12.75"/>
    <row r="267" s="142" customFormat="1" ht="12.75"/>
    <row r="268" s="142" customFormat="1" ht="12.75"/>
    <row r="269" s="142" customFormat="1" ht="12.75"/>
    <row r="270" s="142" customFormat="1" ht="12.75"/>
    <row r="271" s="142" customFormat="1" ht="12.75"/>
    <row r="272" s="142" customFormat="1" ht="12.75"/>
    <row r="273" s="142" customFormat="1" ht="12.75"/>
    <row r="274" s="142" customFormat="1" ht="12.75"/>
    <row r="275" s="142" customFormat="1" ht="12.75"/>
    <row r="276" s="142" customFormat="1" ht="12.75"/>
    <row r="277" s="142" customFormat="1" ht="12.75"/>
    <row r="278" s="142" customFormat="1" ht="12.75"/>
    <row r="279" s="142" customFormat="1" ht="12.75"/>
    <row r="280" s="142" customFormat="1" ht="12.75"/>
    <row r="281" s="142" customFormat="1" ht="12.75"/>
    <row r="282" s="142" customFormat="1" ht="12.75"/>
    <row r="283" s="142" customFormat="1" ht="12.75"/>
    <row r="284" s="142" customFormat="1" ht="12.75"/>
    <row r="285" s="142" customFormat="1" ht="12.75"/>
    <row r="286" s="142" customFormat="1" ht="12.75"/>
    <row r="287" s="142" customFormat="1" ht="12.75"/>
    <row r="288" s="142" customFormat="1" ht="12.75"/>
    <row r="289" s="142" customFormat="1" ht="12.75"/>
    <row r="290" s="142" customFormat="1" ht="12.75"/>
    <row r="291" s="142" customFormat="1" ht="12.75"/>
    <row r="292" s="142" customFormat="1" ht="12.75"/>
    <row r="293" s="142" customFormat="1" ht="12.75"/>
    <row r="294" s="142" customFormat="1" ht="12.75"/>
    <row r="295" s="142" customFormat="1" ht="12.75"/>
    <row r="296" s="142" customFormat="1" ht="12.75"/>
    <row r="297" s="142" customFormat="1" ht="12.75"/>
    <row r="298" s="142" customFormat="1" ht="12.75"/>
    <row r="299" s="142" customFormat="1" ht="12.75"/>
    <row r="300" s="142" customFormat="1" ht="12.75"/>
    <row r="301" s="142" customFormat="1" ht="12.75"/>
    <row r="302" s="142" customFormat="1" ht="12.75"/>
    <row r="303" s="142" customFormat="1" ht="12.75"/>
    <row r="304" s="142" customFormat="1" ht="12.75"/>
    <row r="305" s="142" customFormat="1" ht="12.75"/>
    <row r="306" s="142" customFormat="1" ht="12.75"/>
    <row r="307" s="142" customFormat="1" ht="12.75"/>
    <row r="308" s="142" customFormat="1" ht="12.75"/>
    <row r="309" s="142" customFormat="1" ht="12.75"/>
    <row r="310" s="142" customFormat="1" ht="12.75"/>
    <row r="311" s="142" customFormat="1" ht="12.75"/>
    <row r="312" s="142" customFormat="1" ht="12.75"/>
    <row r="313" s="142" customFormat="1" ht="12.75"/>
    <row r="314" s="142" customFormat="1" ht="12.75"/>
    <row r="315" s="142" customFormat="1" ht="12.75"/>
    <row r="316" s="142" customFormat="1" ht="12.75"/>
    <row r="317" s="142" customFormat="1" ht="12.75"/>
    <row r="318" s="142" customFormat="1" ht="12.75"/>
    <row r="319" s="142" customFormat="1" ht="12.75"/>
    <row r="320" s="142" customFormat="1" ht="12.75"/>
    <row r="321" s="142" customFormat="1" ht="12.75"/>
    <row r="322" s="142" customFormat="1" ht="12.75"/>
    <row r="323" s="142" customFormat="1" ht="12.75"/>
    <row r="324" s="142" customFormat="1" ht="12.75"/>
    <row r="325" s="142" customFormat="1" ht="12.75"/>
    <row r="326" s="142" customFormat="1" ht="12.75"/>
    <row r="327" s="142" customFormat="1" ht="12.75"/>
    <row r="328" s="142" customFormat="1" ht="12.75"/>
    <row r="329" s="142" customFormat="1" ht="12.75"/>
    <row r="330" s="142" customFormat="1" ht="12.75"/>
    <row r="331" s="142" customFormat="1" ht="12.75"/>
    <row r="332" s="142" customFormat="1" ht="12.75"/>
    <row r="333" s="142" customFormat="1" ht="12.75"/>
    <row r="334" s="142" customFormat="1" ht="12.75"/>
    <row r="335" s="142" customFormat="1" ht="12.75"/>
    <row r="336" s="142" customFormat="1" ht="12.75"/>
    <row r="337" s="142" customFormat="1" ht="12.75"/>
    <row r="338" s="142" customFormat="1" ht="12.75"/>
    <row r="339" s="142" customFormat="1" ht="12.75"/>
    <row r="340" s="142" customFormat="1" ht="12.75"/>
    <row r="341" s="142" customFormat="1" ht="12.75"/>
    <row r="342" s="142" customFormat="1" ht="12.75"/>
    <row r="343" s="142" customFormat="1" ht="12.75"/>
    <row r="344" s="142" customFormat="1" ht="12.75"/>
    <row r="345" s="142" customFormat="1" ht="12.75"/>
    <row r="346" s="142" customFormat="1" ht="12.75"/>
    <row r="347" s="142" customFormat="1" ht="12.75"/>
    <row r="348" s="142" customFormat="1" ht="12.75"/>
    <row r="349" s="142" customFormat="1" ht="12.75"/>
    <row r="350" s="142" customFormat="1" ht="12.75"/>
    <row r="351" s="142" customFormat="1" ht="12.75"/>
    <row r="352" s="142" customFormat="1" ht="12.75"/>
    <row r="353" s="142" customFormat="1" ht="12.75"/>
    <row r="354" s="142" customFormat="1" ht="12.75"/>
    <row r="355" s="142" customFormat="1" ht="12.75"/>
    <row r="356" s="142" customFormat="1" ht="12.75"/>
    <row r="357" s="142" customFormat="1" ht="12.75"/>
    <row r="358" s="142" customFormat="1" ht="12.75"/>
    <row r="359" s="142" customFormat="1" ht="12.75"/>
    <row r="360" s="142" customFormat="1" ht="12.75"/>
    <row r="361" s="142" customFormat="1" ht="12.75"/>
    <row r="362" s="142" customFormat="1" ht="12.75"/>
    <row r="363" s="142" customFormat="1" ht="12.75"/>
    <row r="364" s="142" customFormat="1" ht="12.75"/>
    <row r="365" s="142" customFormat="1" ht="12.75"/>
    <row r="366" s="142" customFormat="1" ht="12.75"/>
    <row r="367" s="142" customFormat="1" ht="12.75"/>
    <row r="368" s="142" customFormat="1" ht="12.75"/>
    <row r="369" s="142" customFormat="1" ht="12.75"/>
    <row r="370" s="142" customFormat="1" ht="12.75"/>
    <row r="371" s="142" customFormat="1" ht="12.75"/>
    <row r="372" s="142" customFormat="1" ht="12.75"/>
    <row r="373" s="142" customFormat="1" ht="12.75"/>
    <row r="374" s="142" customFormat="1" ht="12.75"/>
    <row r="375" s="142" customFormat="1" ht="12.75"/>
    <row r="376" s="142" customFormat="1" ht="12.75"/>
    <row r="377" s="142" customFormat="1" ht="12.75"/>
    <row r="378" s="142" customFormat="1" ht="12.75"/>
    <row r="379" s="142" customFormat="1" ht="12.75"/>
    <row r="380" s="142" customFormat="1" ht="12.75"/>
    <row r="381" s="142" customFormat="1" ht="12.75"/>
    <row r="382" s="142" customFormat="1" ht="12.75"/>
    <row r="383" s="142" customFormat="1" ht="12.75"/>
    <row r="384" s="142" customFormat="1" ht="12.75"/>
    <row r="385" s="142" customFormat="1" ht="12.75"/>
    <row r="386" s="142" customFormat="1" ht="12.75"/>
    <row r="387" s="142" customFormat="1" ht="12.75"/>
    <row r="388" s="142" customFormat="1" ht="12.75"/>
    <row r="389" s="142" customFormat="1" ht="12.75"/>
    <row r="390" s="142" customFormat="1" ht="12.75"/>
    <row r="391" s="142" customFormat="1" ht="12.75"/>
    <row r="392" s="142" customFormat="1" ht="12.75"/>
    <row r="393" s="142" customFormat="1" ht="12.75"/>
    <row r="394" s="142" customFormat="1" ht="12.75"/>
    <row r="395" s="142" customFormat="1" ht="12.75"/>
    <row r="396" s="142" customFormat="1" ht="12.75"/>
    <row r="397" s="142" customFormat="1" ht="12.75"/>
    <row r="398" s="142" customFormat="1" ht="12.75"/>
    <row r="399" s="142" customFormat="1" ht="12.75"/>
    <row r="400" s="142" customFormat="1" ht="12.75"/>
    <row r="401" s="142" customFormat="1" ht="12.75"/>
    <row r="402" s="142" customFormat="1" ht="12.75"/>
    <row r="403" s="142" customFormat="1" ht="12.75"/>
    <row r="404" s="142" customFormat="1" ht="12.75"/>
    <row r="405" s="142" customFormat="1" ht="12.75"/>
    <row r="406" s="142" customFormat="1" ht="12.75"/>
    <row r="407" s="142" customFormat="1" ht="12.75"/>
    <row r="408" s="142" customFormat="1" ht="12.75"/>
    <row r="409" s="142" customFormat="1" ht="12.75"/>
    <row r="410" s="142" customFormat="1" ht="12.75"/>
    <row r="411" s="142" customFormat="1" ht="12.75"/>
    <row r="412" s="142" customFormat="1" ht="12.75"/>
    <row r="413" s="142" customFormat="1" ht="12.75"/>
    <row r="414" s="142" customFormat="1" ht="12.75"/>
    <row r="415" s="142" customFormat="1" ht="12.75"/>
    <row r="416" s="142" customFormat="1" ht="12.75"/>
    <row r="417" s="142" customFormat="1" ht="12.75"/>
    <row r="418" s="142" customFormat="1" ht="12.75"/>
    <row r="419" s="142" customFormat="1" ht="12.75"/>
    <row r="420" s="142" customFormat="1" ht="12.75"/>
    <row r="421" s="142" customFormat="1" ht="12.75"/>
    <row r="422" s="142" customFormat="1" ht="12.75"/>
    <row r="423" s="142" customFormat="1" ht="12.75"/>
    <row r="424" s="142" customFormat="1" ht="12.75"/>
    <row r="425" s="142" customFormat="1" ht="12.75"/>
    <row r="426" s="142" customFormat="1" ht="12.75"/>
    <row r="427" s="142" customFormat="1" ht="12.75"/>
    <row r="428" s="142" customFormat="1" ht="12.75"/>
    <row r="429" s="142" customFormat="1" ht="12.75"/>
    <row r="430" s="142" customFormat="1" ht="12.75"/>
    <row r="431" s="142" customFormat="1" ht="12.75"/>
    <row r="432" s="142" customFormat="1" ht="12.75"/>
    <row r="433" s="142" customFormat="1" ht="12.75"/>
    <row r="434" s="142" customFormat="1" ht="12.75"/>
    <row r="435" s="142" customFormat="1" ht="12.75"/>
    <row r="436" s="142" customFormat="1" ht="12.75"/>
    <row r="437" s="142" customFormat="1" ht="12.75"/>
    <row r="438" s="142" customFormat="1" ht="12.75"/>
    <row r="439" s="142" customFormat="1" ht="12.75"/>
    <row r="440" s="142" customFormat="1" ht="12.75"/>
    <row r="441" s="142" customFormat="1" ht="12.75"/>
    <row r="442" s="142" customFormat="1" ht="12.75"/>
    <row r="443" s="142" customFormat="1" ht="12.75"/>
    <row r="444" s="142" customFormat="1" ht="12.75"/>
    <row r="445" s="142" customFormat="1" ht="12.75"/>
    <row r="446" s="142" customFormat="1" ht="12.75"/>
    <row r="447" s="142" customFormat="1" ht="12.75"/>
    <row r="448" s="142" customFormat="1" ht="12.75"/>
    <row r="449" s="142" customFormat="1" ht="12.75"/>
    <row r="450" s="142" customFormat="1" ht="12.75"/>
    <row r="451" s="142" customFormat="1" ht="12.75"/>
    <row r="452" s="142" customFormat="1" ht="12.75"/>
    <row r="453" s="142" customFormat="1" ht="12.75"/>
    <row r="454" s="142" customFormat="1" ht="12.75"/>
    <row r="455" s="142" customFormat="1" ht="12.75"/>
    <row r="456" s="142" customFormat="1" ht="12.75"/>
    <row r="457" s="142" customFormat="1" ht="12.75"/>
    <row r="458" s="142" customFormat="1" ht="12.75"/>
    <row r="459" s="142" customFormat="1" ht="12.75"/>
    <row r="460" s="142" customFormat="1" ht="12.75"/>
    <row r="461" s="142" customFormat="1" ht="12.75"/>
    <row r="462" s="142" customFormat="1" ht="12.75"/>
    <row r="463" s="142" customFormat="1" ht="12.75"/>
    <row r="464" s="142" customFormat="1" ht="12.75"/>
    <row r="465" s="142" customFormat="1" ht="12.75"/>
    <row r="466" s="142" customFormat="1" ht="12.75"/>
    <row r="467" s="142" customFormat="1" ht="12.75"/>
    <row r="468" s="142" customFormat="1" ht="12.75"/>
    <row r="469" s="142" customFormat="1" ht="12.75"/>
    <row r="470" s="142" customFormat="1" ht="12.75"/>
    <row r="471" s="142" customFormat="1" ht="12.75"/>
    <row r="472" s="142" customFormat="1" ht="12.75"/>
    <row r="473" s="142" customFormat="1" ht="12.75"/>
    <row r="474" s="142" customFormat="1" ht="12.75"/>
    <row r="475" s="142" customFormat="1" ht="12.75"/>
    <row r="476" s="142" customFormat="1" ht="12.75"/>
    <row r="477" s="142" customFormat="1" ht="12.75"/>
    <row r="478" s="142" customFormat="1" ht="12.75"/>
    <row r="479" s="142" customFormat="1" ht="12.75"/>
    <row r="480" s="142" customFormat="1" ht="12.75"/>
    <row r="481" s="142" customFormat="1" ht="12.75"/>
    <row r="482" s="142" customFormat="1" ht="12.75"/>
    <row r="483" s="142" customFormat="1" ht="12.75"/>
    <row r="484" s="142" customFormat="1" ht="12.75"/>
    <row r="485" s="142" customFormat="1" ht="12.75"/>
    <row r="486" s="142" customFormat="1" ht="12.75"/>
    <row r="487" s="142" customFormat="1" ht="12.75"/>
    <row r="488" s="142" customFormat="1" ht="12.75"/>
    <row r="489" s="142" customFormat="1" ht="12.75"/>
    <row r="490" s="142" customFormat="1" ht="12.75"/>
    <row r="491" s="142" customFormat="1" ht="12.75"/>
    <row r="492" s="142" customFormat="1" ht="12.75"/>
    <row r="493" s="142" customFormat="1" ht="12.75"/>
    <row r="494" s="142" customFormat="1" ht="12.75"/>
    <row r="495" s="142" customFormat="1" ht="12.75"/>
    <row r="496" s="142" customFormat="1" ht="12.75"/>
    <row r="497" s="142" customFormat="1" ht="12.75"/>
    <row r="498" s="142" customFormat="1" ht="12.75"/>
    <row r="499" s="142" customFormat="1" ht="12.75"/>
    <row r="500" s="142" customFormat="1" ht="12.75"/>
    <row r="501" s="142" customFormat="1" ht="12.75"/>
    <row r="502" s="142" customFormat="1" ht="12.75"/>
    <row r="503" s="142" customFormat="1" ht="12.75"/>
    <row r="504" s="142" customFormat="1" ht="12.75"/>
    <row r="505" s="142" customFormat="1" ht="12.75"/>
    <row r="506" s="142" customFormat="1" ht="12.75"/>
    <row r="507" s="142" customFormat="1" ht="12.75"/>
    <row r="508" s="142" customFormat="1" ht="12.75"/>
    <row r="509" s="142" customFormat="1" ht="12.75"/>
    <row r="510" s="142" customFormat="1" ht="12.75"/>
    <row r="511" s="142" customFormat="1" ht="12.75"/>
    <row r="512" s="142" customFormat="1" ht="12.75"/>
    <row r="513" s="142" customFormat="1" ht="12.75"/>
    <row r="514" s="142" customFormat="1" ht="12.75"/>
    <row r="515" s="142" customFormat="1" ht="12.75"/>
    <row r="516" s="142" customFormat="1" ht="12.75"/>
    <row r="517" s="142" customFormat="1" ht="12.75"/>
    <row r="518" s="142" customFormat="1" ht="12.75"/>
    <row r="519" s="142" customFormat="1" ht="12.75"/>
    <row r="520" s="142" customFormat="1" ht="12.75"/>
    <row r="521" s="142" customFormat="1" ht="12.75"/>
    <row r="522" s="142" customFormat="1" ht="12.75"/>
    <row r="523" s="142" customFormat="1" ht="12.75"/>
    <row r="524" s="142" customFormat="1" ht="12.75"/>
    <row r="525" s="142" customFormat="1" ht="12.75"/>
    <row r="526" s="142" customFormat="1" ht="12.75"/>
    <row r="527" s="142" customFormat="1" ht="12.75"/>
    <row r="528" s="142" customFormat="1" ht="12.75"/>
    <row r="529" s="142" customFormat="1" ht="12.75"/>
    <row r="530" s="142" customFormat="1" ht="12.75"/>
    <row r="531" s="142" customFormat="1" ht="12.75"/>
    <row r="532" s="142" customFormat="1" ht="12.75"/>
    <row r="533" s="142" customFormat="1" ht="12.75"/>
    <row r="534" s="142" customFormat="1" ht="12.75"/>
    <row r="535" s="142" customFormat="1" ht="12.75"/>
    <row r="536" s="142" customFormat="1" ht="12.75"/>
    <row r="537" s="142" customFormat="1" ht="12.75"/>
    <row r="538" s="142" customFormat="1" ht="12.75"/>
    <row r="539" s="142" customFormat="1" ht="12.75"/>
    <row r="540" s="142" customFormat="1" ht="12.75"/>
    <row r="541" s="142" customFormat="1" ht="12.75"/>
    <row r="542" s="142" customFormat="1" ht="12.75"/>
    <row r="543" s="142" customFormat="1" ht="12.75"/>
    <row r="544" s="142" customFormat="1" ht="12.75"/>
    <row r="545" s="142" customFormat="1" ht="12.75"/>
    <row r="546" s="142" customFormat="1" ht="12.75"/>
    <row r="547" s="142" customFormat="1" ht="12.75"/>
    <row r="548" s="142" customFormat="1" ht="12.75"/>
    <row r="549" s="142" customFormat="1" ht="12.75"/>
    <row r="550" s="142" customFormat="1" ht="12.75"/>
    <row r="551" s="142" customFormat="1" ht="12.75"/>
    <row r="552" s="142" customFormat="1" ht="12.75"/>
    <row r="553" s="142" customFormat="1" ht="12.75"/>
    <row r="554" s="142" customFormat="1" ht="12.75"/>
    <row r="555" s="142" customFormat="1" ht="12.75"/>
    <row r="556" s="142" customFormat="1" ht="12.75"/>
    <row r="557" s="142" customFormat="1" ht="12.75"/>
    <row r="558" s="142" customFormat="1" ht="12.75"/>
    <row r="559" s="142" customFormat="1" ht="12.75"/>
    <row r="560" s="142" customFormat="1" ht="12.75"/>
    <row r="561" s="142" customFormat="1" ht="12.75"/>
    <row r="562" s="142" customFormat="1" ht="12.75"/>
    <row r="563" s="142" customFormat="1" ht="12.75"/>
    <row r="564" s="142" customFormat="1" ht="12.75"/>
    <row r="565" s="142" customFormat="1" ht="12.75"/>
    <row r="566" s="142" customFormat="1" ht="12.75"/>
    <row r="567" s="142" customFormat="1" ht="12.75"/>
    <row r="568" s="142" customFormat="1" ht="12.75"/>
    <row r="569" s="142" customFormat="1" ht="12.75"/>
    <row r="570" s="142" customFormat="1" ht="12.75"/>
    <row r="571" s="142" customFormat="1" ht="12.75"/>
    <row r="572" s="142" customFormat="1" ht="12.75"/>
    <row r="573" s="142" customFormat="1" ht="12.75"/>
    <row r="574" s="142" customFormat="1" ht="12.75"/>
    <row r="575" s="142" customFormat="1" ht="12.75"/>
    <row r="576" s="142" customFormat="1" ht="12.75"/>
    <row r="577" s="142" customFormat="1" ht="12.75"/>
    <row r="578" s="142" customFormat="1" ht="12.75"/>
    <row r="579" s="142" customFormat="1" ht="12.75"/>
    <row r="580" s="142" customFormat="1" ht="12.75"/>
    <row r="581" s="142" customFormat="1" ht="12.75"/>
    <row r="582" s="142" customFormat="1" ht="12.75"/>
    <row r="583" s="142" customFormat="1" ht="12.75"/>
    <row r="584" s="142" customFormat="1" ht="12.75"/>
    <row r="585" s="142" customFormat="1" ht="12.75"/>
    <row r="586" s="142" customFormat="1" ht="12.75"/>
    <row r="587" s="142" customFormat="1" ht="12.75"/>
    <row r="588" s="142" customFormat="1" ht="12.75"/>
    <row r="589" s="142" customFormat="1" ht="12.75"/>
    <row r="590" s="142" customFormat="1" ht="12.75"/>
    <row r="591" s="142" customFormat="1" ht="12.75"/>
    <row r="592" s="142" customFormat="1" ht="12.75"/>
    <row r="593" s="142" customFormat="1" ht="12.75"/>
    <row r="594" s="142" customFormat="1" ht="12.75"/>
    <row r="595" s="142" customFormat="1" ht="12.75"/>
    <row r="596" s="142" customFormat="1" ht="12.75"/>
    <row r="597" s="142" customFormat="1" ht="12.75"/>
    <row r="598" s="142" customFormat="1" ht="12.75"/>
    <row r="599" s="142" customFormat="1" ht="12.75"/>
    <row r="600" s="142" customFormat="1" ht="12.75"/>
    <row r="601" s="142" customFormat="1" ht="12.75"/>
    <row r="602" s="142" customFormat="1" ht="12.75"/>
    <row r="603" s="142" customFormat="1" ht="12.75"/>
    <row r="604" s="142" customFormat="1" ht="12.75"/>
    <row r="605" s="142" customFormat="1" ht="12.75"/>
    <row r="606" s="142" customFormat="1" ht="12.75"/>
    <row r="607" s="142" customFormat="1" ht="12.75"/>
    <row r="608" s="142" customFormat="1" ht="12.75"/>
    <row r="609" s="142" customFormat="1" ht="12.75"/>
    <row r="610" s="142" customFormat="1" ht="12.75"/>
    <row r="611" s="142" customFormat="1" ht="12.75"/>
    <row r="612" s="142" customFormat="1" ht="12.75"/>
    <row r="613" s="142" customFormat="1" ht="12.75"/>
    <row r="614" s="142" customFormat="1" ht="12.75"/>
    <row r="615" s="142" customFormat="1" ht="12.75"/>
    <row r="616" s="142" customFormat="1" ht="12.75"/>
    <row r="617" s="142" customFormat="1" ht="12.75"/>
    <row r="618" s="142" customFormat="1" ht="12.75"/>
    <row r="619" s="142" customFormat="1" ht="12.75"/>
    <row r="620" s="142" customFormat="1" ht="12.75"/>
    <row r="621" s="142" customFormat="1" ht="12.75"/>
    <row r="622" s="142" customFormat="1" ht="12.75"/>
    <row r="623" s="142" customFormat="1" ht="12.75"/>
    <row r="624" s="142" customFormat="1" ht="12.75"/>
    <row r="625" s="142" customFormat="1" ht="12.75"/>
    <row r="626" s="142" customFormat="1" ht="12.75"/>
    <row r="627" s="142" customFormat="1" ht="12.75"/>
    <row r="628" s="142" customFormat="1" ht="12.75"/>
    <row r="629" s="142" customFormat="1" ht="12.75"/>
    <row r="630" s="142" customFormat="1" ht="12.75"/>
    <row r="631" s="142" customFormat="1" ht="12.75"/>
    <row r="632" s="142" customFormat="1" ht="12.75"/>
    <row r="633" s="142" customFormat="1" ht="12.75"/>
    <row r="634" s="142" customFormat="1" ht="12.75"/>
    <row r="635" s="142" customFormat="1" ht="12.75"/>
    <row r="636" s="142" customFormat="1" ht="12.75"/>
    <row r="637" s="142" customFormat="1" ht="12.75"/>
    <row r="638" s="142" customFormat="1" ht="12.75"/>
    <row r="639" s="142" customFormat="1" ht="12.75"/>
    <row r="640" s="142" customFormat="1" ht="12.75"/>
    <row r="641" s="142" customFormat="1" ht="12.75"/>
    <row r="642" s="142" customFormat="1" ht="12.75"/>
    <row r="643" s="142" customFormat="1" ht="12.75"/>
    <row r="644" s="142" customFormat="1" ht="12.75"/>
    <row r="645" s="142" customFormat="1" ht="12.75"/>
    <row r="646" s="142" customFormat="1" ht="12.75"/>
    <row r="647" s="142" customFormat="1" ht="12.75"/>
    <row r="648" s="142" customFormat="1" ht="12.75"/>
    <row r="649" s="142" customFormat="1" ht="12.75"/>
    <row r="650" s="142" customFormat="1" ht="12.75"/>
    <row r="651" s="142" customFormat="1" ht="12.75"/>
    <row r="652" s="142" customFormat="1" ht="12.75"/>
    <row r="653" s="142" customFormat="1" ht="12.75"/>
    <row r="654" s="142" customFormat="1" ht="12.75"/>
    <row r="655" s="142" customFormat="1" ht="12.75"/>
    <row r="656" s="142" customFormat="1" ht="12.75"/>
    <row r="657" s="142" customFormat="1" ht="12.75"/>
    <row r="658" s="142" customFormat="1" ht="12.75"/>
    <row r="659" s="142" customFormat="1" ht="12.75"/>
    <row r="660" s="142" customFormat="1" ht="12.75"/>
    <row r="661" s="142" customFormat="1" ht="12.75"/>
    <row r="662" s="142" customFormat="1" ht="12.75"/>
    <row r="663" s="142" customFormat="1" ht="12.75"/>
    <row r="664" s="142" customFormat="1" ht="12.75"/>
    <row r="665" s="142" customFormat="1" ht="12.75"/>
    <row r="666" s="142" customFormat="1" ht="12.75"/>
    <row r="667" s="142" customFormat="1" ht="12.75"/>
    <row r="668" s="142" customFormat="1" ht="12.75"/>
    <row r="669" s="142" customFormat="1" ht="12.75"/>
    <row r="670" s="142" customFormat="1" ht="12.75"/>
    <row r="671" s="142" customFormat="1" ht="12.75"/>
    <row r="672" s="142" customFormat="1" ht="12.75"/>
    <row r="673" s="142" customFormat="1" ht="12.75"/>
    <row r="674" s="142" customFormat="1" ht="12.75"/>
    <row r="675" s="142" customFormat="1" ht="12.75"/>
    <row r="676" s="142" customFormat="1" ht="12.75"/>
    <row r="677" s="142" customFormat="1" ht="12.75"/>
    <row r="678" s="142" customFormat="1" ht="12.75"/>
    <row r="679" s="142" customFormat="1" ht="12.75"/>
    <row r="680" s="142" customFormat="1" ht="12.75"/>
    <row r="681" s="142" customFormat="1" ht="12.75"/>
    <row r="682" s="142" customFormat="1" ht="12.75"/>
    <row r="683" s="142" customFormat="1" ht="12.75"/>
    <row r="684" s="142" customFormat="1" ht="12.75"/>
    <row r="685" s="142" customFormat="1" ht="12.75"/>
    <row r="686" s="142" customFormat="1" ht="12.75"/>
    <row r="687" s="142" customFormat="1" ht="12.75"/>
    <row r="688" s="142" customFormat="1" ht="12.75"/>
    <row r="689" s="142" customFormat="1" ht="12.75"/>
    <row r="690" s="142" customFormat="1" ht="12.75"/>
    <row r="691" s="142" customFormat="1" ht="12.75"/>
    <row r="692" s="142" customFormat="1" ht="12.75"/>
    <row r="693" s="142" customFormat="1" ht="12.75"/>
    <row r="694" s="142" customFormat="1" ht="12.75"/>
    <row r="695" s="142" customFormat="1" ht="12.75"/>
    <row r="696" s="142" customFormat="1" ht="12.75"/>
    <row r="697" s="142" customFormat="1" ht="12.75"/>
    <row r="698" s="142" customFormat="1" ht="12.75"/>
    <row r="699" s="142" customFormat="1" ht="12.75"/>
    <row r="700" s="142" customFormat="1" ht="12.75"/>
    <row r="701" s="142" customFormat="1" ht="12.75"/>
    <row r="702" s="142" customFormat="1" ht="12.75"/>
    <row r="703" s="142" customFormat="1" ht="12.75"/>
    <row r="704" s="142" customFormat="1" ht="12.75"/>
    <row r="705" s="142" customFormat="1" ht="12.75"/>
    <row r="706" s="142" customFormat="1" ht="12.75"/>
    <row r="707" s="142" customFormat="1" ht="12.75"/>
    <row r="708" s="142" customFormat="1" ht="12.75"/>
    <row r="709" s="142" customFormat="1" ht="12.75"/>
    <row r="710" s="142" customFormat="1" ht="12.75"/>
    <row r="711" s="142" customFormat="1" ht="12.75"/>
    <row r="712" s="142" customFormat="1" ht="12.75"/>
    <row r="713" s="142" customFormat="1" ht="12.75"/>
    <row r="714" s="142" customFormat="1" ht="12.75"/>
    <row r="715" s="142" customFormat="1" ht="12.75"/>
    <row r="716" s="142" customFormat="1" ht="12.75"/>
    <row r="717" s="142" customFormat="1" ht="12.75"/>
    <row r="718" s="142" customFormat="1" ht="12.75"/>
    <row r="719" s="142" customFormat="1" ht="12.75"/>
    <row r="720" s="142" customFormat="1" ht="12.75"/>
    <row r="721" s="142" customFormat="1" ht="12.75"/>
    <row r="722" s="142" customFormat="1" ht="12.75"/>
    <row r="723" s="142" customFormat="1" ht="12.75"/>
    <row r="724" s="142" customFormat="1" ht="12.75"/>
    <row r="725" s="142" customFormat="1" ht="12.75"/>
    <row r="726" s="142" customFormat="1" ht="12.75"/>
    <row r="727" s="142" customFormat="1" ht="12.75"/>
    <row r="728" s="142" customFormat="1" ht="12.75"/>
    <row r="729" s="142" customFormat="1" ht="12.75"/>
    <row r="730" s="142" customFormat="1" ht="12.75"/>
    <row r="731" s="142" customFormat="1" ht="12.75"/>
    <row r="732" s="142" customFormat="1" ht="12.75"/>
    <row r="733" s="142" customFormat="1" ht="12.75"/>
    <row r="734" s="142" customFormat="1" ht="12.75"/>
    <row r="735" s="142" customFormat="1" ht="12.75"/>
    <row r="736" s="142" customFormat="1" ht="12.75"/>
    <row r="737" s="142" customFormat="1" ht="12.75"/>
    <row r="738" s="142" customFormat="1" ht="12.75"/>
    <row r="739" s="142" customFormat="1" ht="12.75"/>
    <row r="740" s="142" customFormat="1" ht="12.75"/>
    <row r="741" s="142" customFormat="1" ht="12.75"/>
    <row r="742" s="142" customFormat="1" ht="12.75"/>
    <row r="743" s="142" customFormat="1" ht="12.75"/>
    <row r="744" s="142" customFormat="1" ht="12.75"/>
    <row r="745" s="142" customFormat="1" ht="12.75"/>
    <row r="746" s="142" customFormat="1" ht="12.75"/>
    <row r="747" s="142" customFormat="1" ht="12.75"/>
    <row r="748" s="142" customFormat="1" ht="12.75"/>
    <row r="749" s="142" customFormat="1" ht="12.75"/>
    <row r="750" s="142" customFormat="1" ht="12.75"/>
    <row r="751" s="142" customFormat="1" ht="12.75"/>
    <row r="752" s="142" customFormat="1" ht="12.75"/>
    <row r="753" s="142" customFormat="1" ht="12.75"/>
    <row r="754" s="142" customFormat="1" ht="12.75"/>
    <row r="755" s="142" customFormat="1" ht="12.75"/>
    <row r="756" s="142" customFormat="1" ht="12.75"/>
    <row r="757" s="142" customFormat="1" ht="12.75"/>
    <row r="758" s="142" customFormat="1" ht="12.75"/>
    <row r="759" s="142" customFormat="1" ht="12.75"/>
    <row r="760" s="142" customFormat="1" ht="12.75"/>
    <row r="761" s="142" customFormat="1" ht="12.75"/>
    <row r="762" s="142" customFormat="1" ht="12.75"/>
    <row r="763" s="142" customFormat="1" ht="12.75"/>
    <row r="764" s="142" customFormat="1" ht="12.75"/>
    <row r="765" s="142" customFormat="1" ht="12.75"/>
    <row r="766" s="142" customFormat="1" ht="12.75"/>
    <row r="767" s="142" customFormat="1" ht="12.75"/>
    <row r="768" s="142" customFormat="1" ht="12.75"/>
    <row r="769" s="142" customFormat="1" ht="12.75"/>
    <row r="770" s="142" customFormat="1" ht="12.75"/>
    <row r="771" s="142" customFormat="1" ht="12.75"/>
    <row r="772" s="142" customFormat="1" ht="12.75"/>
    <row r="773" s="142" customFormat="1" ht="12.75"/>
    <row r="774" s="142" customFormat="1" ht="12.75"/>
    <row r="775" s="142" customFormat="1" ht="12.75"/>
    <row r="776" s="142" customFormat="1" ht="12.75"/>
    <row r="777" s="142" customFormat="1" ht="12.75"/>
    <row r="778" s="142" customFormat="1" ht="12.75"/>
    <row r="779" s="142" customFormat="1" ht="12.75"/>
    <row r="780" s="142" customFormat="1" ht="12.75"/>
    <row r="781" s="142" customFormat="1" ht="12.75"/>
    <row r="782" s="142" customFormat="1" ht="12.75"/>
    <row r="783" s="142" customFormat="1" ht="12.75"/>
    <row r="784" s="142" customFormat="1" ht="12.75"/>
    <row r="785" s="142" customFormat="1" ht="12.75"/>
    <row r="786" s="142" customFormat="1" ht="12.75"/>
    <row r="787" s="142" customFormat="1" ht="12.75"/>
    <row r="788" s="142" customFormat="1" ht="12.75"/>
    <row r="789" s="142" customFormat="1" ht="12.75"/>
    <row r="790" s="142" customFormat="1" ht="12.75"/>
    <row r="791" s="142" customFormat="1" ht="12.75"/>
    <row r="792" s="142" customFormat="1" ht="12.75"/>
    <row r="793" s="142" customFormat="1" ht="12.75"/>
    <row r="794" s="142" customFormat="1" ht="12.75"/>
    <row r="795" s="142" customFormat="1" ht="12.75"/>
    <row r="796" s="142" customFormat="1" ht="12.75"/>
    <row r="797" s="142" customFormat="1" ht="12.75"/>
    <row r="798" s="142" customFormat="1" ht="12.75"/>
    <row r="799" s="142" customFormat="1" ht="12.75"/>
    <row r="800" s="142" customFormat="1" ht="12.75"/>
    <row r="801" s="142" customFormat="1" ht="12.75"/>
    <row r="802" s="142" customFormat="1" ht="12.75"/>
    <row r="803" s="142" customFormat="1" ht="12.75"/>
    <row r="804" s="142" customFormat="1" ht="12.75"/>
    <row r="805" s="142" customFormat="1" ht="12.75"/>
    <row r="806" s="142" customFormat="1" ht="12.75"/>
    <row r="807" s="142" customFormat="1" ht="12.75"/>
    <row r="808" s="142" customFormat="1" ht="12.75"/>
    <row r="809" s="142" customFormat="1" ht="12.75"/>
    <row r="810" s="142" customFormat="1" ht="12.75"/>
    <row r="811" s="142" customFormat="1" ht="12.75"/>
    <row r="812" s="142" customFormat="1" ht="12.75"/>
    <row r="813" s="142" customFormat="1" ht="12.75"/>
    <row r="814" s="142" customFormat="1" ht="12.75"/>
    <row r="815" s="142" customFormat="1" ht="12.75"/>
    <row r="816" s="142" customFormat="1" ht="12.75"/>
    <row r="817" s="142" customFormat="1" ht="12.75"/>
    <row r="818" s="142" customFormat="1" ht="12.75"/>
    <row r="819" s="142" customFormat="1" ht="12.75"/>
    <row r="820" s="142" customFormat="1" ht="12.75"/>
    <row r="821" s="142" customFormat="1" ht="12.75"/>
    <row r="822" s="142" customFormat="1" ht="12.75"/>
    <row r="823" s="142" customFormat="1" ht="12.75"/>
    <row r="824" s="142" customFormat="1" ht="12.75"/>
    <row r="825" s="142" customFormat="1" ht="12.75"/>
    <row r="826" s="142" customFormat="1" ht="12.75"/>
    <row r="827" s="142" customFormat="1" ht="12.75"/>
    <row r="828" s="142" customFormat="1" ht="12.75"/>
    <row r="829" s="142" customFormat="1" ht="12.75"/>
    <row r="830" s="142" customFormat="1" ht="12.75"/>
    <row r="831" s="142" customFormat="1" ht="12.75"/>
    <row r="832" s="142" customFormat="1" ht="12.75"/>
    <row r="833" s="142" customFormat="1" ht="12.75"/>
    <row r="834" s="142" customFormat="1" ht="12.75"/>
    <row r="835" s="142" customFormat="1" ht="12.75"/>
    <row r="836" s="142" customFormat="1" ht="12.75"/>
    <row r="837" s="142" customFormat="1" ht="12.75"/>
    <row r="838" s="142" customFormat="1" ht="12.75"/>
    <row r="839" s="142" customFormat="1" ht="12.75"/>
    <row r="840" s="142" customFormat="1" ht="12.75"/>
    <row r="841" s="142" customFormat="1" ht="12.75"/>
    <row r="842" s="142" customFormat="1" ht="12.75"/>
    <row r="843" s="142" customFormat="1" ht="12.75"/>
    <row r="844" s="142" customFormat="1" ht="12.75"/>
    <row r="845" s="142" customFormat="1" ht="12.75"/>
    <row r="846" s="142" customFormat="1" ht="12.75"/>
    <row r="847" s="142" customFormat="1" ht="12.75"/>
    <row r="848" s="142" customFormat="1" ht="12.75"/>
    <row r="849" s="142" customFormat="1" ht="12.75"/>
    <row r="850" s="142" customFormat="1" ht="12.75"/>
    <row r="851" s="142" customFormat="1" ht="12.75"/>
    <row r="852" s="142" customFormat="1" ht="12.75"/>
    <row r="853" s="142" customFormat="1" ht="12.75"/>
    <row r="854" s="142" customFormat="1" ht="12.75"/>
    <row r="855" s="142" customFormat="1" ht="12.75"/>
    <row r="856" s="142" customFormat="1" ht="12.75"/>
    <row r="857" s="142" customFormat="1" ht="12.75"/>
    <row r="858" s="142" customFormat="1" ht="12.75"/>
    <row r="859" s="142" customFormat="1" ht="12.75"/>
    <row r="860" s="142" customFormat="1" ht="12.75"/>
    <row r="861" s="142" customFormat="1" ht="12.75"/>
    <row r="862" s="142" customFormat="1" ht="12.75"/>
    <row r="863" s="142" customFormat="1" ht="12.75"/>
    <row r="864" s="142" customFormat="1" ht="12.75"/>
    <row r="865" s="142" customFormat="1" ht="12.75"/>
    <row r="866" s="142" customFormat="1" ht="12.75"/>
    <row r="867" s="142" customFormat="1" ht="12.75"/>
    <row r="868" s="142" customFormat="1" ht="12.75"/>
    <row r="869" s="142" customFormat="1" ht="12.75"/>
    <row r="870" s="142" customFormat="1" ht="12.75"/>
    <row r="871" s="142" customFormat="1" ht="12.75"/>
    <row r="872" s="142" customFormat="1" ht="12.75"/>
    <row r="873" s="142" customFormat="1" ht="12.75"/>
    <row r="874" s="142" customFormat="1" ht="12.75"/>
    <row r="875" s="142" customFormat="1" ht="12.75"/>
    <row r="876" s="142" customFormat="1" ht="12.75"/>
    <row r="877" s="142" customFormat="1" ht="12.75"/>
    <row r="878" s="142" customFormat="1" ht="12.75"/>
    <row r="879" s="142" customFormat="1" ht="12.75"/>
    <row r="880" s="142" customFormat="1" ht="12.75"/>
    <row r="881" s="142" customFormat="1" ht="12.75"/>
    <row r="882" s="142" customFormat="1" ht="12.75"/>
    <row r="883" s="142" customFormat="1" ht="12.75"/>
    <row r="884" s="142" customFormat="1" ht="12.75"/>
    <row r="885" s="142" customFormat="1" ht="12.75"/>
    <row r="886" s="142" customFormat="1" ht="12.75"/>
    <row r="887" s="142" customFormat="1" ht="12.75"/>
    <row r="888" s="142" customFormat="1" ht="12.75"/>
    <row r="889" s="142" customFormat="1" ht="12.75"/>
    <row r="890" s="142" customFormat="1" ht="12.75"/>
    <row r="891" s="142" customFormat="1" ht="12.75"/>
    <row r="892" s="142" customFormat="1" ht="12.75"/>
    <row r="893" s="142" customFormat="1" ht="12.75"/>
    <row r="894" s="142" customFormat="1" ht="12.75"/>
    <row r="895" s="142" customFormat="1" ht="12.75"/>
    <row r="896" s="142" customFormat="1" ht="12.75"/>
    <row r="897" s="142" customFormat="1" ht="12.75"/>
    <row r="898" s="142" customFormat="1" ht="12.75"/>
    <row r="899" s="142" customFormat="1" ht="12.75"/>
    <row r="900" s="142" customFormat="1" ht="12.75"/>
    <row r="901" s="142" customFormat="1" ht="12.75"/>
    <row r="902" s="142" customFormat="1" ht="12.75"/>
    <row r="903" s="142" customFormat="1" ht="12.75"/>
    <row r="904" s="142" customFormat="1" ht="12.75"/>
    <row r="905" s="142" customFormat="1" ht="12.75"/>
    <row r="906" s="142" customFormat="1" ht="12.75"/>
    <row r="907" s="142" customFormat="1" ht="12.75"/>
    <row r="908" s="142" customFormat="1" ht="12.75"/>
    <row r="909" s="142" customFormat="1" ht="12.75"/>
    <row r="910" s="142" customFormat="1" ht="12.75"/>
    <row r="911" s="142" customFormat="1" ht="12.75"/>
    <row r="912" s="142" customFormat="1" ht="12.75"/>
    <row r="913" s="142" customFormat="1" ht="12.75"/>
    <row r="914" s="142" customFormat="1" ht="12.75"/>
    <row r="915" s="142" customFormat="1" ht="12.75"/>
    <row r="916" s="142" customFormat="1" ht="12.75"/>
    <row r="917" s="142" customFormat="1" ht="12.75"/>
    <row r="918" s="142" customFormat="1" ht="12.75"/>
    <row r="919" s="142" customFormat="1" ht="12.75"/>
    <row r="920" s="142" customFormat="1" ht="12.75"/>
    <row r="921" s="142" customFormat="1" ht="12.75"/>
    <row r="922" s="142" customFormat="1" ht="12.75"/>
    <row r="923" s="142" customFormat="1" ht="12.75"/>
    <row r="924" s="142" customFormat="1" ht="12.75"/>
    <row r="925" s="142" customFormat="1" ht="12.75"/>
    <row r="926" s="142" customFormat="1" ht="12.75"/>
    <row r="927" s="142" customFormat="1" ht="12.75"/>
    <row r="928" s="142" customFormat="1" ht="12.75"/>
    <row r="929" s="142" customFormat="1" ht="12.75"/>
    <row r="930" s="142" customFormat="1" ht="12.75"/>
    <row r="931" s="142" customFormat="1" ht="12.75"/>
    <row r="932" s="142" customFormat="1" ht="12.75"/>
    <row r="933" s="142" customFormat="1" ht="12.75"/>
    <row r="934" s="142" customFormat="1" ht="12.75"/>
    <row r="935" s="142" customFormat="1" ht="12.75"/>
    <row r="936" s="142" customFormat="1" ht="12.75"/>
    <row r="937" s="142" customFormat="1" ht="12.75"/>
    <row r="938" s="142" customFormat="1" ht="12.75"/>
    <row r="939" s="142" customFormat="1" ht="12.75"/>
    <row r="940" s="142" customFormat="1" ht="12.75"/>
    <row r="941" s="142" customFormat="1" ht="12.75"/>
    <row r="942" s="142" customFormat="1" ht="12.75"/>
    <row r="943" s="142" customFormat="1" ht="12.75"/>
    <row r="944" s="142" customFormat="1" ht="12.75"/>
    <row r="945" s="142" customFormat="1" ht="12.75"/>
    <row r="946" s="142" customFormat="1" ht="12.75"/>
    <row r="947" s="142" customFormat="1" ht="12.75"/>
    <row r="948" s="142" customFormat="1" ht="12.75"/>
    <row r="949" s="142" customFormat="1" ht="12.75"/>
    <row r="950" s="142" customFormat="1" ht="12.75"/>
    <row r="951" s="142" customFormat="1" ht="12.75"/>
    <row r="952" s="142" customFormat="1" ht="12.75"/>
    <row r="953" s="142" customFormat="1" ht="12.75"/>
    <row r="954" s="142" customFormat="1" ht="12.75"/>
    <row r="955" s="142" customFormat="1" ht="12.75"/>
    <row r="956" s="142" customFormat="1" ht="12.75"/>
    <row r="957" s="142" customFormat="1" ht="12.75"/>
    <row r="958" s="142" customFormat="1" ht="12.75"/>
    <row r="959" s="142" customFormat="1" ht="12.75"/>
    <row r="960" s="142" customFormat="1" ht="12.75"/>
    <row r="961" s="142" customFormat="1" ht="12.75"/>
    <row r="962" s="142" customFormat="1" ht="12.75"/>
    <row r="963" s="142" customFormat="1" ht="12.75"/>
    <row r="964" s="142" customFormat="1" ht="12.75"/>
    <row r="965" s="142" customFormat="1" ht="12.75"/>
    <row r="966" s="142" customFormat="1" ht="12.75"/>
    <row r="967" s="142" customFormat="1" ht="12.75"/>
    <row r="968" s="142" customFormat="1" ht="12.75"/>
    <row r="969" s="142" customFormat="1" ht="12.75"/>
    <row r="970" s="142" customFormat="1" ht="12.75"/>
    <row r="971" s="142" customFormat="1" ht="12.75"/>
    <row r="972" s="142" customFormat="1" ht="12.75"/>
    <row r="973" s="142" customFormat="1" ht="12.75"/>
    <row r="974" s="142" customFormat="1" ht="12.75"/>
    <row r="975" s="142" customFormat="1" ht="12.75"/>
    <row r="976" s="142" customFormat="1" ht="12.75"/>
    <row r="977" s="142" customFormat="1" ht="12.75"/>
    <row r="978" s="142" customFormat="1" ht="12.75"/>
    <row r="979" s="142" customFormat="1" ht="12.75"/>
    <row r="980" s="142" customFormat="1" ht="12.75"/>
    <row r="981" s="142" customFormat="1" ht="12.75"/>
    <row r="982" s="142" customFormat="1" ht="12.75"/>
    <row r="983" s="142" customFormat="1" ht="12.75"/>
    <row r="984" s="142" customFormat="1" ht="12.75"/>
    <row r="985" s="142" customFormat="1" ht="12.75"/>
    <row r="986" s="142" customFormat="1" ht="12.75"/>
    <row r="987" s="142" customFormat="1" ht="12.75"/>
    <row r="988" s="142" customFormat="1" ht="12.75"/>
    <row r="989" s="142" customFormat="1" ht="12.75"/>
    <row r="990" s="142" customFormat="1" ht="12.75"/>
    <row r="991" s="142" customFormat="1" ht="12.75"/>
    <row r="992" s="142" customFormat="1" ht="12.75"/>
    <row r="993" s="142" customFormat="1" ht="12.75"/>
    <row r="994" s="142" customFormat="1" ht="12.75"/>
    <row r="995" s="142" customFormat="1" ht="12.75"/>
    <row r="996" s="142" customFormat="1" ht="12.75"/>
    <row r="997" s="142" customFormat="1" ht="12.75"/>
    <row r="998" s="142" customFormat="1" ht="12.75"/>
    <row r="999" s="142" customFormat="1" ht="12.75"/>
    <row r="1000" s="142" customFormat="1" ht="12.75"/>
    <row r="1001" s="142" customFormat="1" ht="12.75"/>
    <row r="1002" s="142" customFormat="1" ht="12.75"/>
    <row r="1003" s="142" customFormat="1" ht="12.75"/>
    <row r="1004" s="142" customFormat="1" ht="12.75"/>
    <row r="1005" s="142" customFormat="1" ht="12.75"/>
    <row r="1006" s="142" customFormat="1" ht="12.75"/>
    <row r="1007" s="142" customFormat="1" ht="12.75"/>
    <row r="1008" s="142" customFormat="1" ht="12.75"/>
    <row r="1009" s="142" customFormat="1" ht="12.75"/>
    <row r="1010" s="142" customFormat="1" ht="12.75"/>
    <row r="1011" s="142" customFormat="1" ht="12.75"/>
    <row r="1012" s="142" customFormat="1" ht="12.75"/>
    <row r="1013" s="142" customFormat="1" ht="12.75"/>
    <row r="1014" s="142" customFormat="1" ht="12.75"/>
    <row r="1015" s="142" customFormat="1" ht="12.75"/>
    <row r="1016" s="142" customFormat="1" ht="12.75"/>
    <row r="1017" s="142" customFormat="1" ht="12.75"/>
    <row r="1018" s="142" customFormat="1" ht="12.75"/>
    <row r="1019" s="142" customFormat="1" ht="12.75"/>
    <row r="1020" s="142" customFormat="1" ht="12.75"/>
    <row r="1021" s="142" customFormat="1" ht="12.75"/>
    <row r="1022" s="142" customFormat="1" ht="12.75"/>
    <row r="1023" s="142" customFormat="1" ht="12.75"/>
    <row r="1024" s="142" customFormat="1" ht="12.75"/>
    <row r="1025" s="142" customFormat="1" ht="12.75"/>
    <row r="1026" s="142" customFormat="1" ht="12.75"/>
    <row r="1027" s="142" customFormat="1" ht="12.75"/>
    <row r="1028" s="142" customFormat="1" ht="12.75"/>
    <row r="1029" s="142" customFormat="1" ht="12.75"/>
    <row r="1030" s="142" customFormat="1" ht="12.75"/>
    <row r="1031" s="142" customFormat="1" ht="12.75"/>
    <row r="1032" s="142" customFormat="1" ht="12.75"/>
    <row r="1033" s="142" customFormat="1" ht="12.75"/>
    <row r="1034" s="142" customFormat="1" ht="12.75"/>
    <row r="1035" s="142" customFormat="1" ht="12.75"/>
    <row r="1036" s="142" customFormat="1" ht="12.75"/>
    <row r="1037" s="142" customFormat="1" ht="12.75"/>
    <row r="1038" s="142" customFormat="1" ht="12.75"/>
    <row r="1039" s="142" customFormat="1" ht="12.75"/>
    <row r="1040" s="142" customFormat="1" ht="12.75"/>
    <row r="1041" s="142" customFormat="1" ht="12.75"/>
    <row r="1042" s="142" customFormat="1" ht="12.75"/>
    <row r="1043" s="142" customFormat="1" ht="12.75"/>
    <row r="1044" s="142" customFormat="1" ht="12.75"/>
    <row r="1045" s="142" customFormat="1" ht="12.75"/>
    <row r="1046" s="142" customFormat="1" ht="12.75"/>
    <row r="1047" s="142" customFormat="1" ht="12.75"/>
    <row r="1048" s="142" customFormat="1" ht="12.75"/>
    <row r="1049" s="142" customFormat="1" ht="12.75"/>
    <row r="1050" s="142" customFormat="1" ht="12.75"/>
    <row r="1051" s="142" customFormat="1" ht="12.75"/>
    <row r="1052" s="142" customFormat="1" ht="12.75"/>
    <row r="1053" s="142" customFormat="1" ht="12.75"/>
    <row r="1054" s="142" customFormat="1" ht="12.75"/>
    <row r="1055" s="142" customFormat="1" ht="12.75"/>
    <row r="1056" s="142" customFormat="1" ht="12.75"/>
    <row r="1057" s="142" customFormat="1" ht="12.75"/>
    <row r="1058" s="142" customFormat="1" ht="12.75"/>
    <row r="1059" s="142" customFormat="1" ht="12.75"/>
    <row r="1060" s="142" customFormat="1" ht="12.75"/>
    <row r="1061" s="142" customFormat="1" ht="12.75"/>
    <row r="1062" s="142" customFormat="1" ht="12.75"/>
    <row r="1063" s="142" customFormat="1" ht="12.75"/>
    <row r="1064" s="142" customFormat="1" ht="12.75"/>
    <row r="1065" s="142" customFormat="1" ht="12.75"/>
    <row r="1066" s="142" customFormat="1" ht="12.75"/>
    <row r="1067" s="142" customFormat="1" ht="12.75"/>
    <row r="1068" s="142" customFormat="1" ht="12.75"/>
    <row r="1069" s="142" customFormat="1" ht="12.75"/>
    <row r="1070" s="142" customFormat="1" ht="12.75"/>
    <row r="1071" s="142" customFormat="1" ht="12.75"/>
    <row r="1072" s="142" customFormat="1" ht="12.75"/>
    <row r="1073" s="142" customFormat="1" ht="12.75"/>
    <row r="1074" s="142" customFormat="1" ht="12.75"/>
    <row r="1075" s="142" customFormat="1" ht="12.75"/>
    <row r="1076" s="142" customFormat="1" ht="12.75"/>
    <row r="1077" s="142" customFormat="1" ht="12.75"/>
    <row r="1078" s="142" customFormat="1" ht="12.75"/>
    <row r="1079" s="142" customFormat="1" ht="12.75"/>
    <row r="1080" s="142" customFormat="1" ht="12.75"/>
    <row r="1081" s="142" customFormat="1" ht="12.75"/>
    <row r="1082" s="142" customFormat="1" ht="12.75"/>
    <row r="1083" s="142" customFormat="1" ht="12.75"/>
    <row r="1084" s="142" customFormat="1" ht="12.75"/>
    <row r="1085" s="142" customFormat="1" ht="12.75"/>
    <row r="1086" s="142" customFormat="1" ht="12.75"/>
    <row r="1087" s="142" customFormat="1" ht="12.75"/>
    <row r="1088" s="142" customFormat="1" ht="12.75"/>
    <row r="1089" s="142" customFormat="1" ht="12.75"/>
    <row r="1090" s="142" customFormat="1" ht="12.75"/>
    <row r="1091" s="142" customFormat="1" ht="12.75"/>
    <row r="1092" s="142" customFormat="1" ht="12.75"/>
    <row r="1093" s="142" customFormat="1" ht="12.75"/>
    <row r="1094" s="142" customFormat="1" ht="12.75"/>
    <row r="1095" s="142" customFormat="1" ht="12.75"/>
    <row r="1096" s="142" customFormat="1" ht="12.75"/>
    <row r="1097" s="142" customFormat="1" ht="12.75"/>
    <row r="1098" s="142" customFormat="1" ht="12.75"/>
    <row r="1099" s="142" customFormat="1" ht="12.75"/>
    <row r="1100" s="142" customFormat="1" ht="12.75"/>
    <row r="1101" s="142" customFormat="1" ht="12.75"/>
    <row r="1102" s="142" customFormat="1" ht="12.75"/>
    <row r="1103" s="142" customFormat="1" ht="12.75"/>
    <row r="1104" s="142" customFormat="1" ht="12.75"/>
    <row r="1105" s="142" customFormat="1" ht="12.75"/>
    <row r="1106" s="142" customFormat="1" ht="12.75"/>
    <row r="1107" s="142" customFormat="1" ht="12.75"/>
    <row r="1108" s="142" customFormat="1" ht="12.75"/>
    <row r="1109" s="142" customFormat="1" ht="12.75"/>
    <row r="1110" s="142" customFormat="1" ht="12.75"/>
    <row r="1111" s="142" customFormat="1" ht="12.75"/>
    <row r="1112" s="142" customFormat="1" ht="12.75"/>
    <row r="1113" s="142" customFormat="1" ht="12.75"/>
    <row r="1114" s="142" customFormat="1" ht="12.75"/>
    <row r="1115" s="142" customFormat="1" ht="12.75"/>
    <row r="1116" s="142" customFormat="1" ht="12.75"/>
    <row r="1117" s="142" customFormat="1" ht="12.75"/>
    <row r="1118" s="142" customFormat="1" ht="12.75"/>
    <row r="1119" s="142" customFormat="1" ht="12.75"/>
    <row r="1120" s="142" customFormat="1" ht="12.75"/>
    <row r="1121" s="142" customFormat="1" ht="12.75"/>
    <row r="1122" s="142" customFormat="1" ht="12.75"/>
    <row r="1123" s="142" customFormat="1" ht="12.75"/>
    <row r="1124" s="142" customFormat="1" ht="12.75"/>
    <row r="1125" s="142" customFormat="1" ht="12.75"/>
    <row r="1126" s="142" customFormat="1" ht="12.75"/>
    <row r="1127" s="142" customFormat="1" ht="12.75"/>
    <row r="1128" s="142" customFormat="1" ht="12.75"/>
    <row r="1129" s="142" customFormat="1" ht="12.75"/>
    <row r="1130" s="142" customFormat="1" ht="12.75"/>
    <row r="1131" s="142" customFormat="1" ht="12.75"/>
    <row r="1132" s="142" customFormat="1" ht="12.75"/>
    <row r="1133" s="142" customFormat="1" ht="12.75"/>
    <row r="1134" s="142" customFormat="1" ht="12.75"/>
    <row r="1135" s="142" customFormat="1" ht="12.75"/>
    <row r="1136" s="142" customFormat="1" ht="12.75"/>
    <row r="1137" s="142" customFormat="1" ht="12.75"/>
    <row r="1138" s="142" customFormat="1" ht="12.75"/>
    <row r="1139" s="142" customFormat="1" ht="12.75"/>
    <row r="1140" s="142" customFormat="1" ht="12.75"/>
    <row r="1141" s="142" customFormat="1" ht="12.75"/>
    <row r="1142" s="142" customFormat="1" ht="12.75"/>
    <row r="1143" s="142" customFormat="1" ht="12.75"/>
    <row r="1144" s="142" customFormat="1" ht="12.75"/>
    <row r="1145" s="142" customFormat="1" ht="12.75"/>
    <row r="1146" s="142" customFormat="1" ht="12.75"/>
    <row r="1147" s="142" customFormat="1" ht="12.75"/>
    <row r="1148" s="142" customFormat="1" ht="12.75"/>
    <row r="1149" s="142" customFormat="1" ht="12.75"/>
    <row r="1150" s="142" customFormat="1" ht="12.75"/>
    <row r="1151" s="142" customFormat="1" ht="12.75"/>
    <row r="1152" s="142" customFormat="1" ht="12.75"/>
    <row r="1153" s="142" customFormat="1" ht="12.75"/>
    <row r="1154" s="142" customFormat="1" ht="12.75"/>
    <row r="1155" s="142" customFormat="1" ht="12.75"/>
    <row r="1156" s="142" customFormat="1" ht="12.75"/>
    <row r="1157" s="142" customFormat="1" ht="12.75"/>
    <row r="1158" s="142" customFormat="1" ht="12.75"/>
    <row r="1159" s="142" customFormat="1" ht="12.75"/>
    <row r="1160" s="142" customFormat="1" ht="12.75"/>
    <row r="1161" s="142" customFormat="1" ht="12.75"/>
    <row r="1162" s="142" customFormat="1" ht="12.75"/>
    <row r="1163" s="142" customFormat="1" ht="12.75"/>
    <row r="1164" s="142" customFormat="1" ht="12.75"/>
    <row r="1165" s="142" customFormat="1" ht="12.75"/>
    <row r="1166" s="142" customFormat="1" ht="12.75"/>
    <row r="1167" s="142" customFormat="1" ht="12.75"/>
    <row r="1168" s="142" customFormat="1" ht="12.75"/>
    <row r="1169" s="142" customFormat="1" ht="12.75"/>
    <row r="1170" s="142" customFormat="1" ht="12.75"/>
    <row r="1171" s="142" customFormat="1" ht="12.75"/>
    <row r="1172" s="142" customFormat="1" ht="12.75"/>
    <row r="1173" s="142" customFormat="1" ht="12.75"/>
    <row r="1174" s="142" customFormat="1" ht="12.75"/>
    <row r="1175" s="142" customFormat="1" ht="12.75"/>
    <row r="1176" s="142" customFormat="1" ht="12.75"/>
    <row r="1177" s="142" customFormat="1" ht="12.75"/>
    <row r="1178" s="142" customFormat="1" ht="12.75"/>
    <row r="1179" s="142" customFormat="1" ht="12.75"/>
    <row r="1180" s="142" customFormat="1" ht="12.75"/>
    <row r="1181" s="142" customFormat="1" ht="12.75"/>
    <row r="1182" s="142" customFormat="1" ht="12.75"/>
    <row r="1183" s="142" customFormat="1" ht="12.75"/>
    <row r="1184" s="142" customFormat="1" ht="12.75"/>
    <row r="1185" s="142" customFormat="1" ht="12.75"/>
    <row r="1186" s="142" customFormat="1" ht="12.75"/>
    <row r="1187" s="142" customFormat="1" ht="12.75"/>
    <row r="1188" s="142" customFormat="1" ht="12.75"/>
    <row r="1189" s="142" customFormat="1" ht="12.75"/>
    <row r="1190" s="142" customFormat="1" ht="12.75"/>
    <row r="1191" s="142" customFormat="1" ht="12.75"/>
    <row r="1192" s="142" customFormat="1" ht="12.75"/>
    <row r="1193" s="142" customFormat="1" ht="12.75"/>
    <row r="1194" s="142" customFormat="1" ht="12.75"/>
    <row r="1195" s="142" customFormat="1" ht="12.75"/>
    <row r="1196" s="142" customFormat="1" ht="12.75"/>
    <row r="1197" s="142" customFormat="1" ht="12.75"/>
    <row r="1198" s="142" customFormat="1" ht="12.75"/>
    <row r="1199" s="142" customFormat="1" ht="12.75"/>
    <row r="1200" s="142" customFormat="1" ht="12.75"/>
    <row r="1201" s="142" customFormat="1" ht="12.75"/>
    <row r="1202" s="142" customFormat="1" ht="12.75"/>
    <row r="1203" s="142" customFormat="1" ht="12.75"/>
    <row r="1204" s="142" customFormat="1" ht="12.75"/>
    <row r="1205" s="142" customFormat="1" ht="12.75"/>
    <row r="1206" s="142" customFormat="1" ht="12.75"/>
    <row r="1207" s="142" customFormat="1" ht="12.75"/>
    <row r="1208" s="142" customFormat="1" ht="12.75"/>
    <row r="1209" s="142" customFormat="1" ht="12.75"/>
    <row r="1210" s="142" customFormat="1" ht="12.75"/>
    <row r="1211" s="142" customFormat="1" ht="12.75"/>
    <row r="1212" s="142" customFormat="1" ht="12.75"/>
    <row r="1213" s="142" customFormat="1" ht="12.75"/>
    <row r="1214" s="142" customFormat="1" ht="12.75"/>
    <row r="1215" s="142" customFormat="1" ht="12.75"/>
    <row r="1216" s="142" customFormat="1" ht="12.75"/>
    <row r="1217" s="142" customFormat="1" ht="12.75"/>
    <row r="1218" s="142" customFormat="1" ht="12.75"/>
    <row r="1219" s="142" customFormat="1" ht="12.75"/>
    <row r="1220" s="142" customFormat="1" ht="12.75"/>
    <row r="1221" s="142" customFormat="1" ht="12.75"/>
    <row r="1222" s="142" customFormat="1" ht="12.75"/>
    <row r="1223" s="142" customFormat="1" ht="12.75"/>
    <row r="1224" s="142" customFormat="1" ht="12.75"/>
    <row r="1225" s="142" customFormat="1" ht="12.75"/>
    <row r="1226" s="142" customFormat="1" ht="12.75"/>
    <row r="1227" s="142" customFormat="1" ht="12.75"/>
    <row r="1228" s="142" customFormat="1" ht="12.75"/>
    <row r="1229" s="142" customFormat="1" ht="12.75"/>
    <row r="1230" s="142" customFormat="1" ht="12.75"/>
    <row r="1231" s="142" customFormat="1" ht="12.75"/>
    <row r="1232" s="142" customFormat="1" ht="12.75"/>
    <row r="1233" s="142" customFormat="1" ht="12.75"/>
    <row r="1234" s="142" customFormat="1" ht="12.75"/>
    <row r="1235" s="142" customFormat="1" ht="12.75"/>
    <row r="1236" s="142" customFormat="1" ht="12.75"/>
    <row r="1237" s="142" customFormat="1" ht="12.75"/>
    <row r="1238" s="142" customFormat="1" ht="12.75"/>
    <row r="1239" s="142" customFormat="1" ht="12.75"/>
    <row r="1240" s="142" customFormat="1" ht="12.75"/>
    <row r="1241" s="142" customFormat="1" ht="12.75"/>
    <row r="1242" s="142" customFormat="1" ht="12.75"/>
    <row r="1243" s="142" customFormat="1" ht="12.75"/>
    <row r="1244" s="142" customFormat="1" ht="12.75"/>
    <row r="1245" s="142" customFormat="1" ht="12.75"/>
    <row r="1246" s="142" customFormat="1" ht="12.75"/>
    <row r="1247" s="142" customFormat="1" ht="12.75"/>
    <row r="1248" s="142" customFormat="1" ht="12.75"/>
    <row r="1249" s="142" customFormat="1" ht="12.75"/>
    <row r="1250" s="142" customFormat="1" ht="12.75"/>
    <row r="1251" s="142" customFormat="1" ht="12.75"/>
    <row r="1252" s="142" customFormat="1" ht="12.75"/>
    <row r="1253" s="142" customFormat="1" ht="12.75"/>
    <row r="1254" s="142" customFormat="1" ht="12.75"/>
    <row r="1255" s="142" customFormat="1" ht="12.75"/>
    <row r="1256" s="142" customFormat="1" ht="12.75"/>
    <row r="1257" s="142" customFormat="1" ht="12.75"/>
    <row r="1258" s="142" customFormat="1" ht="12.75"/>
    <row r="1259" s="142" customFormat="1" ht="12.75"/>
    <row r="1260" s="142" customFormat="1" ht="12.75"/>
    <row r="1261" s="142" customFormat="1" ht="12.75"/>
    <row r="1262" s="142" customFormat="1" ht="12.75"/>
    <row r="1263" s="142" customFormat="1" ht="12.75"/>
    <row r="1264" s="142" customFormat="1" ht="12.75"/>
    <row r="1265" s="142" customFormat="1" ht="12.75"/>
    <row r="1266" s="142" customFormat="1" ht="12.75"/>
    <row r="1267" s="142" customFormat="1" ht="12.75"/>
    <row r="1268" s="142" customFormat="1" ht="12.75"/>
    <row r="1269" s="142" customFormat="1" ht="12.75"/>
    <row r="1270" s="142" customFormat="1" ht="12.75"/>
    <row r="1271" s="142" customFormat="1" ht="12.75"/>
    <row r="1272" s="142" customFormat="1" ht="12.75"/>
    <row r="1273" s="142" customFormat="1" ht="12.75"/>
    <row r="1274" s="142" customFormat="1" ht="12.75"/>
    <row r="1275" s="142" customFormat="1" ht="12.75"/>
    <row r="1276" s="142" customFormat="1" ht="12.75"/>
    <row r="1277" s="142" customFormat="1" ht="12.75"/>
    <row r="1278" s="142" customFormat="1" ht="12.75"/>
    <row r="1279" s="142" customFormat="1" ht="12.75"/>
    <row r="1280" s="142" customFormat="1" ht="12.75"/>
    <row r="1281" s="142" customFormat="1" ht="12.75"/>
    <row r="1282" s="142" customFormat="1" ht="12.75"/>
    <row r="1283" s="142" customFormat="1" ht="12.75"/>
    <row r="1284" s="142" customFormat="1" ht="12.75"/>
    <row r="1285" s="142" customFormat="1" ht="12.75"/>
    <row r="1286" s="142" customFormat="1" ht="12.75"/>
    <row r="1287" s="142" customFormat="1" ht="12.75"/>
    <row r="1288" s="142" customFormat="1" ht="12.75"/>
    <row r="1289" s="142" customFormat="1" ht="12.75"/>
    <row r="1290" s="142" customFormat="1" ht="12.75"/>
    <row r="1291" s="142" customFormat="1" ht="12.75"/>
    <row r="1292" s="142" customFormat="1" ht="12.75"/>
    <row r="1293" s="142" customFormat="1" ht="12.75"/>
    <row r="1294" s="142" customFormat="1" ht="12.75"/>
    <row r="1295" s="142" customFormat="1" ht="12.75"/>
    <row r="1296" s="142" customFormat="1" ht="12.75"/>
    <row r="1297" s="142" customFormat="1" ht="12.75"/>
    <row r="1298" s="142" customFormat="1" ht="12.75"/>
    <row r="1299" s="142" customFormat="1" ht="12.75"/>
    <row r="1300" s="142" customFormat="1" ht="12.75"/>
    <row r="1301" s="142" customFormat="1" ht="12.75"/>
    <row r="1302" s="142" customFormat="1" ht="12.75"/>
    <row r="1303" s="142" customFormat="1" ht="12.75"/>
    <row r="1304" s="142" customFormat="1" ht="12.75"/>
    <row r="1305" s="142" customFormat="1" ht="12.75"/>
    <row r="1306" s="142" customFormat="1" ht="12.75"/>
    <row r="1307" s="142" customFormat="1" ht="12.75"/>
    <row r="1308" s="142" customFormat="1" ht="12.75"/>
    <row r="1309" s="142" customFormat="1" ht="12.75"/>
    <row r="1310" s="142" customFormat="1" ht="12.75"/>
    <row r="1311" s="142" customFormat="1" ht="12.75"/>
    <row r="1312" s="142" customFormat="1" ht="12.75"/>
    <row r="1313" s="142" customFormat="1" ht="12.75"/>
    <row r="1314" s="142" customFormat="1" ht="12.75"/>
    <row r="1315" s="142" customFormat="1" ht="12.75"/>
    <row r="1316" s="142" customFormat="1" ht="12.75"/>
    <row r="1317" s="142" customFormat="1" ht="12.75"/>
    <row r="1318" s="142" customFormat="1" ht="12.75"/>
    <row r="1319" s="142" customFormat="1" ht="12.75"/>
    <row r="1320" s="142" customFormat="1" ht="12.75"/>
    <row r="1321" s="142" customFormat="1" ht="12.75"/>
    <row r="1322" s="142" customFormat="1" ht="12.75"/>
    <row r="1323" s="142" customFormat="1" ht="12.75"/>
    <row r="1324" s="142" customFormat="1" ht="12.75"/>
    <row r="1325" s="142" customFormat="1" ht="12.75"/>
    <row r="1326" s="142" customFormat="1" ht="12.75"/>
    <row r="1327" s="142" customFormat="1" ht="12.75"/>
    <row r="1328" s="142" customFormat="1" ht="12.75"/>
    <row r="1329" s="142" customFormat="1" ht="12.75"/>
    <row r="1330" s="142" customFormat="1" ht="12.75"/>
    <row r="1331" s="142" customFormat="1" ht="12.75"/>
    <row r="1332" s="142" customFormat="1" ht="12.75"/>
    <row r="1333" s="142" customFormat="1" ht="12.75"/>
    <row r="1334" s="142" customFormat="1" ht="12.75"/>
    <row r="1335" s="142" customFormat="1" ht="12.75"/>
    <row r="1336" s="142" customFormat="1" ht="12.75"/>
    <row r="1337" s="142" customFormat="1" ht="12.75"/>
    <row r="1338" s="142" customFormat="1" ht="12.75"/>
    <row r="1339" s="142" customFormat="1" ht="12.75"/>
    <row r="1340" s="142" customFormat="1" ht="12.75"/>
    <row r="1341" s="142" customFormat="1" ht="12.75"/>
    <row r="1342" s="142" customFormat="1" ht="12.75"/>
    <row r="1343" s="142" customFormat="1" ht="12.75"/>
    <row r="1344" s="142" customFormat="1" ht="12.75"/>
    <row r="1345" s="142" customFormat="1" ht="12.75"/>
    <row r="1346" s="142" customFormat="1" ht="12.75"/>
    <row r="1347" s="142" customFormat="1" ht="12.75"/>
    <row r="1348" s="142" customFormat="1" ht="12.75"/>
    <row r="1349" s="142" customFormat="1" ht="12.75"/>
    <row r="1350" s="142" customFormat="1" ht="12.75"/>
    <row r="1351" s="142" customFormat="1" ht="12.75"/>
    <row r="1352" s="142" customFormat="1" ht="12.75"/>
    <row r="1353" s="142" customFormat="1" ht="12.75"/>
    <row r="1354" s="142" customFormat="1" ht="12.75"/>
    <row r="1355" s="142" customFormat="1" ht="12.75"/>
    <row r="1356" s="142" customFormat="1" ht="12.75"/>
    <row r="1357" s="142" customFormat="1" ht="12.75"/>
    <row r="1358" s="142" customFormat="1" ht="12.75"/>
    <row r="1359" s="142" customFormat="1" ht="12.75"/>
    <row r="1360" s="142" customFormat="1" ht="12.75"/>
    <row r="1361" s="142" customFormat="1" ht="12.75"/>
    <row r="1362" s="142" customFormat="1" ht="12.75"/>
    <row r="1363" s="142" customFormat="1" ht="12.75"/>
    <row r="1364" s="142" customFormat="1" ht="12.75"/>
    <row r="1365" s="142" customFormat="1" ht="12.75"/>
    <row r="1366" s="142" customFormat="1" ht="12.75"/>
    <row r="1367" s="142" customFormat="1" ht="12.75"/>
    <row r="1368" s="142" customFormat="1" ht="12.75"/>
    <row r="1369" s="142" customFormat="1" ht="12.75"/>
    <row r="1370" s="142" customFormat="1" ht="12.75"/>
    <row r="1371" s="142" customFormat="1" ht="12.75"/>
    <row r="1372" s="142" customFormat="1" ht="12.75"/>
    <row r="1373" s="142" customFormat="1" ht="12.75"/>
    <row r="1374" s="142" customFormat="1" ht="12.75"/>
    <row r="1375" s="142" customFormat="1" ht="12.75"/>
    <row r="1376" s="142" customFormat="1" ht="12.75"/>
    <row r="1377" s="142" customFormat="1" ht="12.75"/>
    <row r="1378" s="142" customFormat="1" ht="12.75"/>
    <row r="1379" s="142" customFormat="1" ht="12.75"/>
    <row r="1380" s="142" customFormat="1" ht="12.75"/>
    <row r="1381" s="142" customFormat="1" ht="12.75"/>
    <row r="1382" s="142" customFormat="1" ht="12.75"/>
    <row r="1383" s="142" customFormat="1" ht="12.75"/>
    <row r="1384" s="142" customFormat="1" ht="12.75"/>
    <row r="1385" s="142" customFormat="1" ht="12.75"/>
    <row r="1386" s="142" customFormat="1" ht="12.75"/>
    <row r="1387" s="142" customFormat="1" ht="12.75"/>
    <row r="1388" s="142" customFormat="1" ht="12.75"/>
    <row r="1389" s="142" customFormat="1" ht="12.75"/>
    <row r="1390" s="142" customFormat="1" ht="12.75"/>
    <row r="1391" s="142" customFormat="1" ht="12.75"/>
    <row r="1392" s="142" customFormat="1" ht="12.75"/>
    <row r="1393" s="142" customFormat="1" ht="12.75"/>
    <row r="1394" s="142" customFormat="1" ht="12.75"/>
    <row r="1395" s="142" customFormat="1" ht="12.75"/>
    <row r="1396" s="142" customFormat="1" ht="12.75"/>
    <row r="1397" s="142" customFormat="1" ht="12.75"/>
    <row r="1398" s="142" customFormat="1" ht="12.75"/>
    <row r="1399" s="142" customFormat="1" ht="12.75"/>
    <row r="1400" s="142" customFormat="1" ht="12.75"/>
    <row r="1401" s="142" customFormat="1" ht="12.75"/>
    <row r="1402" s="142" customFormat="1" ht="12.75"/>
    <row r="1403" s="142" customFormat="1" ht="12.75"/>
    <row r="1404" s="142" customFormat="1" ht="12.75"/>
    <row r="1405" s="142" customFormat="1" ht="12.75"/>
    <row r="1406" s="142" customFormat="1" ht="12.75"/>
    <row r="1407" s="142" customFormat="1" ht="12.75"/>
    <row r="1408" s="142" customFormat="1" ht="12.75"/>
    <row r="1409" s="142" customFormat="1" ht="12.75"/>
    <row r="1410" s="142" customFormat="1" ht="12.75"/>
    <row r="1411" s="142" customFormat="1" ht="12.75"/>
    <row r="1412" s="142" customFormat="1" ht="12.75"/>
    <row r="1413" s="142" customFormat="1" ht="12.75"/>
    <row r="1414" s="142" customFormat="1" ht="12.75"/>
    <row r="1415" s="142" customFormat="1" ht="12.75"/>
    <row r="1416" s="142" customFormat="1" ht="12.75"/>
    <row r="1417" s="142" customFormat="1" ht="12.75"/>
    <row r="1418" s="142" customFormat="1" ht="12.75"/>
    <row r="1419" s="142" customFormat="1" ht="12.75"/>
    <row r="1420" s="142" customFormat="1" ht="12.75"/>
    <row r="1421" s="142" customFormat="1" ht="12.75"/>
    <row r="1422" s="142" customFormat="1" ht="12.75"/>
    <row r="1423" s="142" customFormat="1" ht="12.75"/>
    <row r="1424" s="142" customFormat="1" ht="12.75"/>
    <row r="1425" s="142" customFormat="1" ht="12.75"/>
    <row r="1426" s="142" customFormat="1" ht="12.75"/>
    <row r="1427" s="142" customFormat="1" ht="12.75"/>
    <row r="1428" s="142" customFormat="1" ht="12.75"/>
    <row r="1429" s="142" customFormat="1" ht="12.75"/>
    <row r="1430" s="142" customFormat="1" ht="12.75"/>
    <row r="1431" s="142" customFormat="1" ht="12.75"/>
    <row r="1432" s="142" customFormat="1" ht="12.75"/>
    <row r="1433" s="142" customFormat="1" ht="12.75"/>
    <row r="1434" s="142" customFormat="1" ht="12.75"/>
    <row r="1435" s="142" customFormat="1" ht="12.75"/>
    <row r="1436" s="142" customFormat="1" ht="12.75"/>
    <row r="1437" s="142" customFormat="1" ht="12.75"/>
    <row r="1438" s="142" customFormat="1" ht="12.75"/>
    <row r="1439" s="142" customFormat="1" ht="12.75"/>
    <row r="1440" s="142" customFormat="1" ht="12.75"/>
    <row r="1441" s="142" customFormat="1" ht="12.75"/>
    <row r="1442" s="142" customFormat="1" ht="12.75"/>
    <row r="1443" s="142" customFormat="1" ht="12.75"/>
    <row r="1444" s="142" customFormat="1" ht="12.75"/>
    <row r="1445" s="142" customFormat="1" ht="12.75"/>
    <row r="1446" s="142" customFormat="1" ht="12.75"/>
    <row r="1447" s="142" customFormat="1" ht="12.75"/>
    <row r="1448" s="142" customFormat="1" ht="12.75"/>
    <row r="1449" s="142" customFormat="1" ht="12.75"/>
    <row r="1450" s="142" customFormat="1" ht="12.75"/>
    <row r="1451" s="142" customFormat="1" ht="12.75"/>
    <row r="1452" s="142" customFormat="1" ht="12.75"/>
    <row r="1453" s="142" customFormat="1" ht="12.75"/>
    <row r="1454" s="142" customFormat="1" ht="12.75"/>
    <row r="1455" s="142" customFormat="1" ht="12.75"/>
    <row r="1456" s="142" customFormat="1" ht="12.75"/>
    <row r="1457" s="142" customFormat="1" ht="12.75"/>
    <row r="1458" s="142" customFormat="1" ht="12.75"/>
    <row r="1459" s="142" customFormat="1" ht="12.75"/>
    <row r="1460" s="142" customFormat="1" ht="12.75"/>
    <row r="1461" s="142" customFormat="1" ht="12.75"/>
    <row r="1462" s="142" customFormat="1" ht="12.75"/>
    <row r="1463" s="142" customFormat="1" ht="12.75"/>
    <row r="1464" s="142" customFormat="1" ht="12.75"/>
    <row r="1465" s="142" customFormat="1" ht="12.75"/>
    <row r="1466" s="142" customFormat="1" ht="12.75"/>
    <row r="1467" s="142" customFormat="1" ht="12.75"/>
    <row r="1468" s="142" customFormat="1" ht="12.75"/>
    <row r="1469" s="142" customFormat="1" ht="12.75"/>
    <row r="1470" s="142" customFormat="1" ht="12.75"/>
    <row r="1471" s="142" customFormat="1" ht="12.75"/>
    <row r="1472" s="142" customFormat="1" ht="12.75"/>
    <row r="1473" s="142" customFormat="1" ht="12.75"/>
    <row r="1474" s="142" customFormat="1" ht="12.75"/>
    <row r="1475" s="142" customFormat="1" ht="12.75"/>
    <row r="1476" s="142" customFormat="1" ht="12.75"/>
    <row r="1477" s="142" customFormat="1" ht="12.75"/>
    <row r="1478" s="142" customFormat="1" ht="12.75"/>
    <row r="1479" s="142" customFormat="1" ht="12.75"/>
    <row r="1480" s="142" customFormat="1" ht="12.75"/>
    <row r="1481" s="142" customFormat="1" ht="12.75"/>
    <row r="1482" s="142" customFormat="1" ht="12.75"/>
    <row r="1483" s="142" customFormat="1" ht="12.75"/>
    <row r="1484" s="142" customFormat="1" ht="12.75"/>
    <row r="1485" s="142" customFormat="1" ht="12.75"/>
    <row r="1486" s="142" customFormat="1" ht="12.75"/>
    <row r="1487" s="142" customFormat="1" ht="12.75"/>
    <row r="1488" s="142" customFormat="1" ht="12.75"/>
    <row r="1489" s="142" customFormat="1" ht="12.75"/>
    <row r="1490" s="142" customFormat="1" ht="12.75"/>
    <row r="1491" s="142" customFormat="1" ht="12.75"/>
    <row r="1492" s="142" customFormat="1" ht="12.75"/>
    <row r="1493" s="142" customFormat="1" ht="12.75"/>
    <row r="1494" s="142" customFormat="1" ht="12.75"/>
    <row r="1495" s="142" customFormat="1" ht="12.75"/>
    <row r="1496" s="142" customFormat="1" ht="12.75"/>
    <row r="1497" s="142" customFormat="1" ht="12.75"/>
    <row r="1498" s="142" customFormat="1" ht="12.75"/>
    <row r="1499" s="142" customFormat="1" ht="12.75"/>
    <row r="1500" s="142" customFormat="1" ht="12.75"/>
    <row r="1501" s="142" customFormat="1" ht="12.75"/>
    <row r="1502" s="142" customFormat="1" ht="12.75"/>
    <row r="1503" s="142" customFormat="1" ht="12.75"/>
    <row r="1504" s="142" customFormat="1" ht="12.75"/>
    <row r="1505" s="142" customFormat="1" ht="12.75"/>
    <row r="1506" s="142" customFormat="1" ht="12.75"/>
    <row r="1507" s="142" customFormat="1" ht="12.75"/>
    <row r="1508" s="142" customFormat="1" ht="12.75"/>
    <row r="1509" s="142" customFormat="1" ht="12.75"/>
    <row r="1510" s="142" customFormat="1" ht="12.75"/>
    <row r="1511" s="142" customFormat="1" ht="12.75"/>
    <row r="1512" s="142" customFormat="1" ht="12.75"/>
    <row r="1513" s="142" customFormat="1" ht="12.75"/>
    <row r="1514" s="142" customFormat="1" ht="12.75"/>
    <row r="1515" s="142" customFormat="1" ht="12.75"/>
    <row r="1516" s="142" customFormat="1" ht="12.75"/>
    <row r="1517" s="142" customFormat="1" ht="12.75"/>
    <row r="1518" s="142" customFormat="1" ht="12.75"/>
    <row r="1519" s="142" customFormat="1" ht="12.75"/>
    <row r="1520" s="142" customFormat="1" ht="12.75"/>
    <row r="1521" s="142" customFormat="1" ht="12.75"/>
    <row r="1522" s="142" customFormat="1" ht="12.75"/>
    <row r="1523" s="142" customFormat="1" ht="12.75"/>
    <row r="1524" s="142" customFormat="1" ht="12.75"/>
    <row r="1525" s="142" customFormat="1" ht="12.75"/>
    <row r="1526" s="142" customFormat="1" ht="12.75"/>
    <row r="1527" s="142" customFormat="1" ht="12.75"/>
    <row r="1528" s="142" customFormat="1" ht="12.75"/>
    <row r="1529" s="142" customFormat="1" ht="12.75"/>
    <row r="1530" s="142" customFormat="1" ht="12.75"/>
    <row r="1531" s="142" customFormat="1" ht="12.75"/>
    <row r="1532" s="142" customFormat="1" ht="12.75"/>
    <row r="1533" s="142" customFormat="1" ht="12.75"/>
    <row r="1534" s="142" customFormat="1" ht="12.75"/>
    <row r="1535" s="142" customFormat="1" ht="12.75"/>
    <row r="1536" s="142" customFormat="1" ht="12.75"/>
    <row r="1537" s="142" customFormat="1" ht="12.75"/>
    <row r="1538" s="142" customFormat="1" ht="12.75"/>
    <row r="1539" s="142" customFormat="1" ht="12.75"/>
    <row r="1540" s="142" customFormat="1" ht="12.75"/>
    <row r="1541" s="142" customFormat="1" ht="12.75"/>
    <row r="1542" s="142" customFormat="1" ht="12.75"/>
    <row r="1543" s="142" customFormat="1" ht="12.75"/>
    <row r="1544" s="142" customFormat="1" ht="12.75"/>
    <row r="1545" s="142" customFormat="1" ht="12.75"/>
    <row r="1546" s="142" customFormat="1" ht="12.75"/>
    <row r="1547" s="142" customFormat="1" ht="12.75"/>
    <row r="1548" s="142" customFormat="1" ht="12.75"/>
    <row r="1549" s="142" customFormat="1" ht="12.75"/>
    <row r="1550" s="142" customFormat="1" ht="12.75"/>
    <row r="1551" s="142" customFormat="1" ht="12.75"/>
    <row r="1552" s="142" customFormat="1" ht="12.75"/>
    <row r="1553" s="142" customFormat="1" ht="12.75"/>
    <row r="1554" s="142" customFormat="1" ht="12.75"/>
    <row r="1555" s="142" customFormat="1" ht="12.75"/>
    <row r="1556" s="142" customFormat="1" ht="12.75"/>
    <row r="1557" s="142" customFormat="1" ht="12.75"/>
    <row r="1558" s="142" customFormat="1" ht="12.75"/>
    <row r="1559" s="142" customFormat="1" ht="12.75"/>
    <row r="1560" s="142" customFormat="1" ht="12.75"/>
    <row r="1561" s="142" customFormat="1" ht="12.75"/>
    <row r="1562" s="142" customFormat="1" ht="12.75"/>
    <row r="1563" s="142" customFormat="1" ht="12.75"/>
    <row r="1564" s="142" customFormat="1" ht="12.75"/>
    <row r="1565" s="142" customFormat="1" ht="12.75"/>
    <row r="1566" s="142" customFormat="1" ht="12.75"/>
    <row r="1567" s="142" customFormat="1" ht="12.75"/>
    <row r="1568" s="142" customFormat="1" ht="12.75"/>
    <row r="1569" s="142" customFormat="1" ht="12.75"/>
    <row r="1570" s="142" customFormat="1" ht="12.75"/>
    <row r="1571" s="142" customFormat="1" ht="12.75"/>
    <row r="1572" s="142" customFormat="1" ht="12.75"/>
    <row r="1573" s="142" customFormat="1" ht="12.75"/>
    <row r="1574" s="142" customFormat="1" ht="12.75"/>
    <row r="1575" s="142" customFormat="1" ht="12.75"/>
    <row r="1576" s="142" customFormat="1" ht="12.75"/>
    <row r="1577" s="142" customFormat="1" ht="12.75"/>
    <row r="1578" s="142" customFormat="1" ht="12.75"/>
    <row r="1579" s="142" customFormat="1" ht="12.75"/>
    <row r="1580" s="142" customFormat="1" ht="12.75"/>
    <row r="1581" s="142" customFormat="1" ht="12.75"/>
    <row r="1582" s="142" customFormat="1" ht="12.75"/>
    <row r="1583" s="142" customFormat="1" ht="12.75"/>
    <row r="1584" s="142" customFormat="1" ht="12.75"/>
    <row r="1585" s="142" customFormat="1" ht="12.75"/>
    <row r="1586" s="142" customFormat="1" ht="12.75"/>
    <row r="1587" s="142" customFormat="1" ht="12.75"/>
    <row r="1588" s="142" customFormat="1" ht="12.75"/>
    <row r="1589" s="142" customFormat="1" ht="12.75"/>
    <row r="1590" s="142" customFormat="1" ht="12.75"/>
    <row r="1591" s="142" customFormat="1" ht="12.75"/>
    <row r="1592" s="142" customFormat="1" ht="12.75"/>
    <row r="1593" s="142" customFormat="1" ht="12.75"/>
    <row r="1594" s="142" customFormat="1" ht="12.75"/>
    <row r="1595" s="142" customFormat="1" ht="12.75"/>
    <row r="1596" s="142" customFormat="1" ht="12.75"/>
    <row r="1597" s="142" customFormat="1" ht="12.75"/>
    <row r="1598" s="142" customFormat="1" ht="12.75"/>
    <row r="1599" s="142" customFormat="1" ht="12.75"/>
    <row r="1600" s="142" customFormat="1" ht="12.75"/>
    <row r="1601" s="142" customFormat="1" ht="12.75"/>
    <row r="1602" s="142" customFormat="1" ht="12.75"/>
    <row r="1603" s="142" customFormat="1" ht="12.75"/>
    <row r="1604" s="142" customFormat="1" ht="12.75"/>
    <row r="1605" s="142" customFormat="1" ht="12.75"/>
    <row r="1606" s="142" customFormat="1" ht="12.75"/>
    <row r="1607" s="142" customFormat="1" ht="12.75"/>
    <row r="1608" s="142" customFormat="1" ht="12.75"/>
    <row r="1609" s="142" customFormat="1" ht="12.75"/>
    <row r="1610" s="142" customFormat="1" ht="12.75"/>
    <row r="1611" s="142" customFormat="1" ht="12.75"/>
    <row r="1612" s="142" customFormat="1" ht="12.75"/>
    <row r="1613" s="142" customFormat="1" ht="12.75"/>
    <row r="1614" s="142" customFormat="1" ht="12.75"/>
    <row r="1615" s="142" customFormat="1" ht="12.75"/>
    <row r="1616" s="142" customFormat="1" ht="12.75"/>
    <row r="1617" s="142" customFormat="1" ht="12.75"/>
    <row r="1618" s="142" customFormat="1" ht="12.75"/>
    <row r="1619" s="142" customFormat="1" ht="12.75"/>
    <row r="1620" s="142" customFormat="1" ht="12.75"/>
    <row r="1621" s="142" customFormat="1" ht="12.75"/>
    <row r="1622" s="142" customFormat="1" ht="12.75"/>
    <row r="1623" s="142" customFormat="1" ht="12.75"/>
    <row r="1624" s="142" customFormat="1" ht="12.75"/>
    <row r="1625" s="142" customFormat="1" ht="12.75"/>
    <row r="1626" s="142" customFormat="1" ht="12.75"/>
    <row r="1627" s="142" customFormat="1" ht="12.75"/>
    <row r="1628" s="142" customFormat="1" ht="12.75"/>
    <row r="1629" s="142" customFormat="1" ht="12.75"/>
    <row r="1630" s="142" customFormat="1" ht="12.75"/>
    <row r="1631" s="142" customFormat="1" ht="12.75"/>
    <row r="1632" s="142" customFormat="1" ht="12.75"/>
    <row r="1633" s="142" customFormat="1" ht="12.75"/>
    <row r="1634" s="142" customFormat="1" ht="12.75"/>
    <row r="1635" s="142" customFormat="1" ht="12.75"/>
    <row r="1636" s="142" customFormat="1" ht="12.75"/>
    <row r="1637" s="142" customFormat="1" ht="12.75"/>
    <row r="1638" s="142" customFormat="1" ht="12.75"/>
    <row r="1639" s="142" customFormat="1" ht="12.75"/>
    <row r="1640" s="142" customFormat="1" ht="12.75"/>
    <row r="1641" s="142" customFormat="1" ht="12.75"/>
    <row r="1642" s="142" customFormat="1" ht="12.75"/>
    <row r="1643" s="142" customFormat="1" ht="12.75"/>
    <row r="1644" s="142" customFormat="1" ht="12.75"/>
    <row r="1645" s="142" customFormat="1" ht="12.75"/>
    <row r="1646" s="142" customFormat="1" ht="12.75"/>
    <row r="1647" s="142" customFormat="1" ht="12.75"/>
    <row r="1648" s="142" customFormat="1" ht="12.75"/>
    <row r="1649" s="142" customFormat="1" ht="12.75"/>
    <row r="1650" s="142" customFormat="1" ht="12.75"/>
    <row r="1651" s="142" customFormat="1" ht="12.75"/>
    <row r="1652" s="142" customFormat="1" ht="12.75"/>
    <row r="1653" s="142" customFormat="1" ht="12.75"/>
    <row r="1654" s="142" customFormat="1" ht="12.75"/>
    <row r="1655" s="142" customFormat="1" ht="12.75"/>
    <row r="1656" s="142" customFormat="1" ht="12.75"/>
    <row r="1657" s="142" customFormat="1" ht="12.75"/>
    <row r="1658" s="142" customFormat="1" ht="12.75"/>
    <row r="1659" s="142" customFormat="1" ht="12.75"/>
    <row r="1660" s="142" customFormat="1" ht="12.75"/>
    <row r="1661" s="142" customFormat="1" ht="12.75"/>
    <row r="1662" s="142" customFormat="1" ht="12.75"/>
    <row r="1663" s="142" customFormat="1" ht="12.75"/>
    <row r="1664" s="142" customFormat="1" ht="12.75"/>
    <row r="1665" s="142" customFormat="1" ht="12.75"/>
    <row r="1666" s="142" customFormat="1" ht="12.75"/>
    <row r="1667" s="142" customFormat="1" ht="12.75"/>
    <row r="1668" s="142" customFormat="1" ht="12.75"/>
    <row r="1669" s="142" customFormat="1" ht="12.75"/>
    <row r="1670" s="142" customFormat="1" ht="12.75"/>
    <row r="1671" s="142" customFormat="1" ht="12.75"/>
    <row r="1672" s="142" customFormat="1" ht="12.75"/>
    <row r="1673" s="142" customFormat="1" ht="12.75"/>
    <row r="1674" s="142" customFormat="1" ht="12.75"/>
    <row r="1675" s="142" customFormat="1" ht="12.75"/>
    <row r="1676" s="142" customFormat="1" ht="12.75"/>
    <row r="1677" s="142" customFormat="1" ht="12.75"/>
    <row r="1678" s="142" customFormat="1" ht="12.75"/>
    <row r="1679" s="142" customFormat="1" ht="12.75"/>
    <row r="1680" s="142" customFormat="1" ht="12.75"/>
    <row r="1681" s="142" customFormat="1" ht="12.75"/>
    <row r="1682" s="142" customFormat="1" ht="12.75"/>
    <row r="1683" s="142" customFormat="1" ht="12.75"/>
    <row r="1684" s="142" customFormat="1" ht="12.75"/>
    <row r="1685" s="142" customFormat="1" ht="12.75"/>
    <row r="1686" s="142" customFormat="1" ht="12.75"/>
    <row r="1687" s="142" customFormat="1" ht="12.75"/>
    <row r="1688" s="142" customFormat="1" ht="12.75"/>
    <row r="1689" s="142" customFormat="1" ht="12.75"/>
    <row r="1690" s="142" customFormat="1" ht="12.75"/>
    <row r="1691" s="142" customFormat="1" ht="12.75"/>
    <row r="1692" s="142" customFormat="1" ht="12.75"/>
    <row r="1693" s="142" customFormat="1" ht="12.75"/>
    <row r="1694" s="142" customFormat="1" ht="12.75"/>
    <row r="1695" s="142" customFormat="1" ht="12.75"/>
    <row r="1696" s="142" customFormat="1" ht="12.75"/>
    <row r="1697" s="142" customFormat="1" ht="12.75"/>
    <row r="1698" s="142" customFormat="1" ht="12.75"/>
    <row r="1699" s="142" customFormat="1" ht="12.75"/>
    <row r="1700" s="142" customFormat="1" ht="12.75"/>
    <row r="1701" s="142" customFormat="1" ht="12.75"/>
    <row r="1702" s="142" customFormat="1" ht="12.75"/>
    <row r="1703" s="142" customFormat="1" ht="12.75"/>
    <row r="1704" s="142" customFormat="1" ht="12.75"/>
    <row r="1705" s="142" customFormat="1" ht="12.75"/>
    <row r="1706" s="142" customFormat="1" ht="12.75"/>
    <row r="1707" s="142" customFormat="1" ht="12.75"/>
    <row r="1708" s="142" customFormat="1" ht="12.75"/>
    <row r="1709" s="142" customFormat="1" ht="12.75"/>
    <row r="1710" s="142" customFormat="1" ht="12.75"/>
    <row r="1711" s="142" customFormat="1" ht="12.75"/>
    <row r="1712" s="142" customFormat="1" ht="12.75"/>
    <row r="1713" s="142" customFormat="1" ht="12.75"/>
    <row r="1714" s="142" customFormat="1" ht="12.75"/>
    <row r="1715" s="142" customFormat="1" ht="12.75"/>
    <row r="1716" s="142" customFormat="1" ht="12.75"/>
    <row r="1717" s="142" customFormat="1" ht="12.75"/>
    <row r="1718" s="142" customFormat="1" ht="12.75"/>
    <row r="1719" s="142" customFormat="1" ht="12.75"/>
    <row r="1720" s="142" customFormat="1" ht="12.75"/>
    <row r="1721" s="142" customFormat="1" ht="12.75"/>
    <row r="1722" s="142" customFormat="1" ht="12.75"/>
    <row r="1723" s="142" customFormat="1" ht="12.75"/>
    <row r="1724" s="142" customFormat="1" ht="12.75"/>
    <row r="1725" s="142" customFormat="1" ht="12.75"/>
    <row r="1726" s="142" customFormat="1" ht="12.75"/>
    <row r="1727" s="142" customFormat="1" ht="12.75"/>
    <row r="1728" s="142" customFormat="1" ht="12.75"/>
    <row r="1729" s="142" customFormat="1" ht="12.75"/>
    <row r="1730" s="142" customFormat="1" ht="12.75"/>
    <row r="1731" s="142" customFormat="1" ht="12.75"/>
    <row r="1732" s="142" customFormat="1" ht="12.75"/>
    <row r="1733" s="142" customFormat="1" ht="12.75"/>
    <row r="1734" s="142" customFormat="1" ht="12.75"/>
    <row r="1735" s="142" customFormat="1" ht="12.75"/>
    <row r="1736" s="142" customFormat="1" ht="12.75"/>
    <row r="1737" s="142" customFormat="1" ht="12.75"/>
    <row r="1738" s="142" customFormat="1" ht="12.75"/>
    <row r="1739" s="142" customFormat="1" ht="12.75"/>
    <row r="1740" s="142" customFormat="1" ht="12.75"/>
    <row r="1741" s="142" customFormat="1" ht="12.75"/>
    <row r="1742" s="142" customFormat="1" ht="12.75"/>
    <row r="1743" s="142" customFormat="1" ht="12.75"/>
    <row r="1744" s="142" customFormat="1" ht="12.75"/>
    <row r="1745" s="142" customFormat="1" ht="12.75"/>
    <row r="1746" s="142" customFormat="1" ht="12.75"/>
    <row r="1747" s="142" customFormat="1" ht="12.75"/>
    <row r="1748" s="142" customFormat="1" ht="12.75"/>
    <row r="1749" s="142" customFormat="1" ht="12.75"/>
    <row r="1750" s="142" customFormat="1" ht="12.75"/>
    <row r="1751" s="142" customFormat="1" ht="12.75"/>
    <row r="1752" s="142" customFormat="1" ht="12.75"/>
    <row r="1753" s="142" customFormat="1" ht="12.75"/>
    <row r="1754" s="142" customFormat="1" ht="12.75"/>
    <row r="1755" s="142" customFormat="1" ht="12.75"/>
    <row r="1756" s="142" customFormat="1" ht="12.75"/>
    <row r="1757" s="142" customFormat="1" ht="12.75"/>
    <row r="1758" s="142" customFormat="1" ht="12.75"/>
    <row r="1759" s="142" customFormat="1" ht="12.75"/>
    <row r="1760" s="142" customFormat="1" ht="12.75"/>
    <row r="1761" s="142" customFormat="1" ht="12.75"/>
    <row r="1762" s="142" customFormat="1" ht="12.75"/>
    <row r="1763" s="142" customFormat="1" ht="12.75"/>
    <row r="1764" s="142" customFormat="1" ht="12.75"/>
    <row r="1765" s="142" customFormat="1" ht="12.75"/>
    <row r="1766" s="142" customFormat="1" ht="12.75"/>
    <row r="1767" s="142" customFormat="1" ht="12.75"/>
    <row r="1768" s="142" customFormat="1" ht="12.75"/>
    <row r="1769" s="142" customFormat="1" ht="12.75"/>
    <row r="1770" s="142" customFormat="1" ht="12.75"/>
    <row r="1771" s="142" customFormat="1" ht="12.75"/>
    <row r="1772" s="142" customFormat="1" ht="12.75"/>
    <row r="1773" s="142" customFormat="1" ht="12.75"/>
    <row r="1774" s="142" customFormat="1" ht="12.75"/>
    <row r="1775" s="142" customFormat="1" ht="12.75"/>
    <row r="1776" s="142" customFormat="1" ht="12.75"/>
    <row r="1777" s="142" customFormat="1" ht="12.75"/>
    <row r="1778" s="142" customFormat="1" ht="12.75"/>
    <row r="1779" s="142" customFormat="1" ht="12.75"/>
    <row r="1780" s="142" customFormat="1" ht="12.75"/>
    <row r="1781" s="142" customFormat="1" ht="12.75"/>
    <row r="1782" s="142" customFormat="1" ht="12.75"/>
    <row r="1783" s="142" customFormat="1" ht="12.75"/>
    <row r="1784" s="142" customFormat="1" ht="12.75"/>
    <row r="1785" s="142" customFormat="1" ht="12.75"/>
    <row r="1786" s="142" customFormat="1" ht="12.75"/>
    <row r="1787" s="142" customFormat="1" ht="12.75"/>
    <row r="1788" s="142" customFormat="1" ht="12.75"/>
    <row r="1789" s="142" customFormat="1" ht="12.75"/>
    <row r="1790" s="142" customFormat="1" ht="12.75"/>
    <row r="1791" s="142" customFormat="1" ht="12.75"/>
    <row r="1792" s="142" customFormat="1" ht="12.75"/>
    <row r="1793" s="142" customFormat="1" ht="12.75"/>
    <row r="1794" s="142" customFormat="1" ht="12.75"/>
    <row r="1795" s="142" customFormat="1" ht="12.75"/>
    <row r="1796" s="142" customFormat="1" ht="12.75"/>
    <row r="1797" s="142" customFormat="1" ht="12.75"/>
    <row r="1798" s="142" customFormat="1" ht="12.75"/>
    <row r="1799" s="142" customFormat="1" ht="12.75"/>
    <row r="1800" s="142" customFormat="1" ht="12.75"/>
    <row r="1801" s="142" customFormat="1" ht="12.75"/>
    <row r="1802" s="142" customFormat="1" ht="12.75"/>
    <row r="1803" s="142" customFormat="1" ht="12.75"/>
    <row r="1804" s="142" customFormat="1" ht="12.75"/>
    <row r="1805" s="142" customFormat="1" ht="12.75"/>
    <row r="1806" s="142" customFormat="1" ht="12.75"/>
    <row r="1807" s="142" customFormat="1" ht="12.75"/>
    <row r="1808" s="142" customFormat="1" ht="12.75"/>
    <row r="1809" s="142" customFormat="1" ht="12.75"/>
    <row r="1810" s="142" customFormat="1" ht="12.75"/>
    <row r="1811" s="142" customFormat="1" ht="12.75"/>
    <row r="1812" s="142" customFormat="1" ht="12.75"/>
    <row r="1813" s="142" customFormat="1" ht="12.75"/>
    <row r="1814" s="142" customFormat="1" ht="12.75"/>
    <row r="1815" s="142" customFormat="1" ht="12.75"/>
    <row r="1816" s="142" customFormat="1" ht="12.75"/>
    <row r="1817" s="142" customFormat="1" ht="12.75"/>
    <row r="1818" s="142" customFormat="1" ht="12.75"/>
    <row r="1819" s="142" customFormat="1" ht="12.75"/>
    <row r="1820" s="142" customFormat="1" ht="12.75"/>
    <row r="1821" s="142" customFormat="1" ht="12.75"/>
    <row r="1822" s="142" customFormat="1" ht="12.75"/>
    <row r="1823" s="142" customFormat="1" ht="12.75"/>
    <row r="1824" s="142" customFormat="1" ht="12.75"/>
    <row r="1825" s="142" customFormat="1" ht="12.75"/>
    <row r="1826" s="142" customFormat="1" ht="12.75"/>
    <row r="1827" s="142" customFormat="1" ht="12.75"/>
    <row r="1828" s="142" customFormat="1" ht="12.75"/>
    <row r="1829" s="142" customFormat="1" ht="12.75"/>
    <row r="1830" s="142" customFormat="1" ht="12.75"/>
    <row r="1831" s="142" customFormat="1" ht="12.75"/>
    <row r="1832" s="142" customFormat="1" ht="12.75"/>
    <row r="1833" s="142" customFormat="1" ht="12.75"/>
    <row r="1834" s="142" customFormat="1" ht="12.75"/>
    <row r="1835" s="142" customFormat="1" ht="12.75"/>
    <row r="1836" s="142" customFormat="1" ht="12.75"/>
    <row r="1837" s="142" customFormat="1" ht="12.75"/>
    <row r="1838" s="142" customFormat="1" ht="12.75"/>
    <row r="1839" s="142" customFormat="1" ht="12.75"/>
    <row r="1840" s="142" customFormat="1" ht="12.75"/>
    <row r="1841" s="142" customFormat="1" ht="12.75"/>
    <row r="1842" s="142" customFormat="1" ht="12.75"/>
    <row r="1843" s="142" customFormat="1" ht="12.75"/>
    <row r="1844" s="142" customFormat="1" ht="12.75"/>
    <row r="1845" s="142" customFormat="1" ht="12.75"/>
    <row r="1846" s="142" customFormat="1" ht="12.75"/>
    <row r="1847" s="142" customFormat="1" ht="12.75"/>
    <row r="1848" s="142" customFormat="1" ht="12.75"/>
    <row r="1849" s="142" customFormat="1" ht="12.75"/>
    <row r="1850" s="142" customFormat="1" ht="12.75"/>
    <row r="1851" s="142" customFormat="1" ht="12.75"/>
    <row r="1852" s="142" customFormat="1" ht="12.75"/>
    <row r="1853" s="142" customFormat="1" ht="12.75"/>
    <row r="1854" s="142" customFormat="1" ht="12.75"/>
    <row r="1855" s="142" customFormat="1" ht="12.75"/>
    <row r="1856" s="142" customFormat="1" ht="12.75"/>
    <row r="1857" s="142" customFormat="1" ht="12.75"/>
    <row r="1858" s="142" customFormat="1" ht="12.75"/>
    <row r="1859" s="142" customFormat="1" ht="12.75"/>
    <row r="1860" s="142" customFormat="1" ht="12.75"/>
    <row r="1861" s="142" customFormat="1" ht="12.75"/>
    <row r="1862" s="142" customFormat="1" ht="12.75"/>
    <row r="1863" s="142" customFormat="1" ht="12.75"/>
    <row r="1864" s="142" customFormat="1" ht="12.75"/>
    <row r="1865" s="142" customFormat="1" ht="12.75"/>
    <row r="1866" s="142" customFormat="1" ht="12.75"/>
    <row r="1867" s="142" customFormat="1" ht="12.75"/>
    <row r="1868" s="142" customFormat="1" ht="12.75"/>
    <row r="1869" s="142" customFormat="1" ht="12.75"/>
    <row r="1870" s="142" customFormat="1" ht="12.75"/>
    <row r="1871" s="142" customFormat="1" ht="12.75"/>
    <row r="1872" s="142" customFormat="1" ht="12.75"/>
    <row r="1873" s="142" customFormat="1" ht="12.75"/>
    <row r="1874" s="142" customFormat="1" ht="12.75"/>
    <row r="1875" s="142" customFormat="1" ht="12.75"/>
    <row r="1876" s="142" customFormat="1" ht="12.75"/>
    <row r="1877" s="142" customFormat="1" ht="12.75"/>
    <row r="1878" s="142" customFormat="1" ht="12.75"/>
    <row r="1879" s="142" customFormat="1" ht="12.75"/>
    <row r="1880" s="142" customFormat="1" ht="12.75"/>
    <row r="1881" s="142" customFormat="1" ht="12.75"/>
    <row r="1882" s="142" customFormat="1" ht="12.75"/>
    <row r="1883" s="142" customFormat="1" ht="12.75"/>
    <row r="1884" s="142" customFormat="1" ht="12.75"/>
    <row r="1885" s="142" customFormat="1" ht="12.75"/>
    <row r="1886" s="142" customFormat="1" ht="12.75"/>
    <row r="1887" s="142" customFormat="1" ht="12.75"/>
    <row r="1888" s="142" customFormat="1" ht="12.75"/>
    <row r="1889" s="142" customFormat="1" ht="12.75"/>
    <row r="1890" s="142" customFormat="1" ht="12.75"/>
    <row r="1891" s="142" customFormat="1" ht="12.75"/>
    <row r="1892" s="142" customFormat="1" ht="12.75"/>
    <row r="1893" s="142" customFormat="1" ht="12.75"/>
    <row r="1894" s="142" customFormat="1" ht="12.75"/>
    <row r="1895" s="142" customFormat="1" ht="12.75"/>
    <row r="1896" s="142" customFormat="1" ht="12.75"/>
    <row r="1897" s="142" customFormat="1" ht="12.75"/>
    <row r="1898" s="142" customFormat="1" ht="12.75"/>
    <row r="1899" s="142" customFormat="1" ht="12.75"/>
    <row r="1900" s="142" customFormat="1" ht="12.75"/>
    <row r="1901" s="142" customFormat="1" ht="12.75"/>
    <row r="1902" s="142" customFormat="1" ht="12.75"/>
    <row r="1903" s="142" customFormat="1" ht="12.75"/>
    <row r="1904" s="142" customFormat="1" ht="12.75"/>
    <row r="1905" s="142" customFormat="1" ht="12.75"/>
    <row r="1906" s="142" customFormat="1" ht="12.75"/>
    <row r="1907" s="142" customFormat="1" ht="12.75"/>
    <row r="1908" s="142" customFormat="1" ht="12.75"/>
    <row r="1909" s="142" customFormat="1" ht="12.75"/>
    <row r="1910" s="142" customFormat="1" ht="12.75"/>
    <row r="1911" s="142" customFormat="1" ht="12.75"/>
    <row r="1912" s="142" customFormat="1" ht="12.75"/>
    <row r="1913" s="142" customFormat="1" ht="12.75"/>
    <row r="1914" s="142" customFormat="1" ht="12.75"/>
    <row r="1915" s="142" customFormat="1" ht="12.75"/>
    <row r="1916" s="142" customFormat="1" ht="12.75"/>
    <row r="1917" s="142" customFormat="1" ht="12.75"/>
    <row r="1918" s="142" customFormat="1" ht="12.75"/>
    <row r="1919" s="142" customFormat="1" ht="12.75"/>
    <row r="1920" s="142" customFormat="1" ht="12.75"/>
    <row r="1921" s="142" customFormat="1" ht="12.75"/>
    <row r="1922" s="142" customFormat="1" ht="12.75"/>
    <row r="1923" s="142" customFormat="1" ht="12.75"/>
    <row r="1924" s="142" customFormat="1" ht="12.75"/>
    <row r="1925" s="142" customFormat="1" ht="12.75"/>
    <row r="1926" s="142" customFormat="1" ht="12.75"/>
    <row r="1927" s="142" customFormat="1" ht="12.75"/>
    <row r="1928" s="142" customFormat="1" ht="12.75"/>
    <row r="1929" s="142" customFormat="1" ht="12.75"/>
    <row r="1930" s="142" customFormat="1" ht="12.75"/>
    <row r="1931" s="142" customFormat="1" ht="12.75"/>
    <row r="1932" s="142" customFormat="1" ht="12.75"/>
    <row r="1933" s="142" customFormat="1" ht="12.75"/>
    <row r="1934" s="142" customFormat="1" ht="12.75"/>
    <row r="1935" s="142" customFormat="1" ht="12.75"/>
    <row r="1936" s="142" customFormat="1" ht="12.75"/>
    <row r="1937" s="142" customFormat="1" ht="12.75"/>
    <row r="1938" s="142" customFormat="1" ht="12.75"/>
    <row r="1939" s="142" customFormat="1" ht="12.75"/>
    <row r="1940" s="142" customFormat="1" ht="12.75"/>
    <row r="1941" s="142" customFormat="1" ht="12.75"/>
    <row r="1942" s="142" customFormat="1" ht="12.75"/>
    <row r="1943" s="142" customFormat="1" ht="12.75"/>
    <row r="1944" s="142" customFormat="1" ht="12.75"/>
    <row r="1945" s="142" customFormat="1" ht="12.75"/>
    <row r="1946" s="142" customFormat="1" ht="12.75"/>
    <row r="1947" s="142" customFormat="1" ht="12.75"/>
    <row r="1948" s="142" customFormat="1" ht="12.75"/>
    <row r="1949" s="142" customFormat="1" ht="12.75"/>
    <row r="1950" s="142" customFormat="1" ht="12.75"/>
    <row r="1951" s="142" customFormat="1" ht="12.75"/>
    <row r="1952" s="142" customFormat="1" ht="12.75"/>
    <row r="1953" s="142" customFormat="1" ht="12.75"/>
    <row r="1954" s="142" customFormat="1" ht="12.75"/>
    <row r="1955" s="142" customFormat="1" ht="12.75"/>
    <row r="1956" s="142" customFormat="1" ht="12.75"/>
    <row r="1957" s="142" customFormat="1" ht="12.75"/>
    <row r="1958" s="142" customFormat="1" ht="12.75"/>
    <row r="1959" s="142" customFormat="1" ht="12.75"/>
    <row r="1960" s="142" customFormat="1" ht="12.75"/>
    <row r="1961" s="142" customFormat="1" ht="12.75"/>
    <row r="1962" s="142" customFormat="1" ht="12.75"/>
    <row r="1963" s="142" customFormat="1" ht="12.75"/>
    <row r="1964" s="142" customFormat="1" ht="12.75"/>
    <row r="1965" s="142" customFormat="1" ht="12.75"/>
    <row r="1966" s="142" customFormat="1" ht="12.75"/>
    <row r="1967" s="142" customFormat="1" ht="12.75"/>
    <row r="1968" s="142" customFormat="1" ht="12.75"/>
    <row r="1969" s="142" customFormat="1" ht="12.75"/>
    <row r="1970" s="142" customFormat="1" ht="12.75"/>
    <row r="1971" s="142" customFormat="1" ht="12.75"/>
    <row r="1972" s="142" customFormat="1" ht="12.75"/>
    <row r="1973" s="142" customFormat="1" ht="12.75"/>
    <row r="1974" s="142" customFormat="1" ht="12.75"/>
    <row r="1975" s="142" customFormat="1" ht="12.75"/>
    <row r="1976" s="142" customFormat="1" ht="12.75"/>
    <row r="1977" s="142" customFormat="1" ht="12.75"/>
    <row r="1978" s="142" customFormat="1" ht="12.75"/>
    <row r="1979" s="142" customFormat="1" ht="12.75"/>
    <row r="1980" s="142" customFormat="1" ht="12.75"/>
    <row r="1981" s="142" customFormat="1" ht="12.75"/>
    <row r="1982" s="142" customFormat="1" ht="12.75"/>
    <row r="1983" s="142" customFormat="1" ht="12.75"/>
    <row r="1984" s="142" customFormat="1" ht="12.75"/>
    <row r="1985" s="142" customFormat="1" ht="12.75"/>
    <row r="1986" s="142" customFormat="1" ht="12.75"/>
    <row r="1987" s="142" customFormat="1" ht="12.75"/>
    <row r="1988" s="142" customFormat="1" ht="12.75"/>
    <row r="1989" s="142" customFormat="1" ht="12.75"/>
    <row r="1990" s="142" customFormat="1" ht="12.75"/>
    <row r="1991" s="142" customFormat="1" ht="12.75"/>
    <row r="1992" s="142" customFormat="1" ht="12.75"/>
    <row r="1993" s="142" customFormat="1" ht="12.75"/>
    <row r="1994" s="142" customFormat="1" ht="12.75"/>
    <row r="1995" s="142" customFormat="1" ht="12.75"/>
    <row r="1996" s="142" customFormat="1" ht="12.75"/>
    <row r="1997" s="142" customFormat="1" ht="12.75"/>
    <row r="1998" s="142" customFormat="1" ht="12.75"/>
    <row r="1999" s="142" customFormat="1" ht="12.75"/>
    <row r="2000" s="142" customFormat="1" ht="12.75"/>
    <row r="2001" s="142" customFormat="1" ht="12.75"/>
    <row r="2002" s="142" customFormat="1" ht="12.75"/>
    <row r="2003" s="142" customFormat="1" ht="12.75"/>
    <row r="2004" s="142" customFormat="1" ht="12.75"/>
    <row r="2005" s="142" customFormat="1" ht="12.75"/>
    <row r="2006" s="142" customFormat="1" ht="12.75"/>
    <row r="2007" s="142" customFormat="1" ht="12.75"/>
    <row r="2008" s="142" customFormat="1" ht="12.75"/>
    <row r="2009" s="142" customFormat="1" ht="12.75"/>
    <row r="2010" s="142" customFormat="1" ht="12.75"/>
    <row r="2011" s="142" customFormat="1" ht="12.75"/>
    <row r="2012" s="142" customFormat="1" ht="12.75"/>
    <row r="2013" s="142" customFormat="1" ht="12.75"/>
    <row r="2014" s="142" customFormat="1" ht="12.75"/>
    <row r="2015" s="142" customFormat="1" ht="12.75"/>
    <row r="2016" s="142" customFormat="1" ht="12.75"/>
    <row r="2017" s="142" customFormat="1" ht="12.75"/>
    <row r="2018" s="142" customFormat="1" ht="12.75"/>
    <row r="2019" s="142" customFormat="1" ht="12.75"/>
    <row r="2020" s="142" customFormat="1" ht="12.75"/>
    <row r="2021" s="142" customFormat="1" ht="12.75"/>
    <row r="2022" s="142" customFormat="1" ht="12.75"/>
    <row r="2023" s="142" customFormat="1" ht="12.75"/>
    <row r="2024" s="142" customFormat="1" ht="12.75"/>
    <row r="2025" s="142" customFormat="1" ht="12.75"/>
    <row r="2026" s="142" customFormat="1" ht="12.75"/>
    <row r="2027" s="142" customFormat="1" ht="12.75"/>
    <row r="2028" s="142" customFormat="1" ht="12.75"/>
    <row r="2029" s="142" customFormat="1" ht="12.75"/>
    <row r="2030" s="142" customFormat="1" ht="12.75"/>
    <row r="2031" s="142" customFormat="1" ht="12.75"/>
    <row r="2032" s="142" customFormat="1" ht="12.75"/>
    <row r="2033" s="142" customFormat="1" ht="12.75"/>
    <row r="2034" s="142" customFormat="1" ht="12.75"/>
    <row r="2035" s="142" customFormat="1" ht="12.75"/>
    <row r="2036" s="142" customFormat="1" ht="12.75"/>
    <row r="2037" s="142" customFormat="1" ht="12.75"/>
    <row r="2038" s="142" customFormat="1" ht="12.75"/>
    <row r="2039" s="142" customFormat="1" ht="12.75"/>
    <row r="2040" s="142" customFormat="1" ht="12.75"/>
    <row r="2041" s="142" customFormat="1" ht="12.75"/>
    <row r="2042" s="142" customFormat="1" ht="12.75"/>
    <row r="2043" s="142" customFormat="1" ht="12.75"/>
    <row r="2044" s="142" customFormat="1" ht="12.75"/>
    <row r="2045" s="142" customFormat="1" ht="12.75"/>
    <row r="2046" s="142" customFormat="1" ht="12.75"/>
    <row r="2047" s="142" customFormat="1" ht="12.75"/>
    <row r="2048" s="142" customFormat="1" ht="12.75"/>
    <row r="2049" s="142" customFormat="1" ht="12.75"/>
    <row r="2050" s="142" customFormat="1" ht="12.75"/>
    <row r="2051" s="142" customFormat="1" ht="12.75"/>
    <row r="2052" s="142" customFormat="1" ht="12.75"/>
    <row r="2053" s="142" customFormat="1" ht="12.75"/>
    <row r="2054" s="142" customFormat="1" ht="12.75"/>
    <row r="2055" s="142" customFormat="1" ht="12.75"/>
    <row r="2056" s="142" customFormat="1" ht="12.75"/>
    <row r="2057" s="142" customFormat="1" ht="12.75"/>
    <row r="2058" s="142" customFormat="1" ht="12.75"/>
    <row r="2059" s="142" customFormat="1" ht="12.75"/>
    <row r="2060" s="142" customFormat="1" ht="12.75"/>
    <row r="2061" s="142" customFormat="1" ht="12.75"/>
    <row r="2062" s="142" customFormat="1" ht="12.75"/>
    <row r="2063" s="142" customFormat="1" ht="12.75"/>
    <row r="2064" s="142" customFormat="1" ht="12.75"/>
    <row r="2065" s="142" customFormat="1" ht="12.75"/>
    <row r="2066" s="142" customFormat="1" ht="12.75"/>
    <row r="2067" s="142" customFormat="1" ht="12.75"/>
    <row r="2068" s="142" customFormat="1" ht="12.75"/>
    <row r="2069" s="142" customFormat="1" ht="12.75"/>
    <row r="2070" s="142" customFormat="1" ht="12.75"/>
    <row r="2071" s="142" customFormat="1" ht="12.75"/>
    <row r="2072" s="142" customFormat="1" ht="12.75"/>
    <row r="2073" s="142" customFormat="1" ht="12.75"/>
    <row r="2074" s="142" customFormat="1" ht="12.75"/>
    <row r="2075" s="142" customFormat="1" ht="12.75"/>
    <row r="2076" s="142" customFormat="1" ht="12.75"/>
    <row r="2077" s="142" customFormat="1" ht="12.75"/>
    <row r="2078" s="142" customFormat="1" ht="12.75"/>
    <row r="2079" s="142" customFormat="1" ht="12.75"/>
    <row r="2080" s="142" customFormat="1" ht="12.75"/>
    <row r="2081" s="142" customFormat="1" ht="12.75"/>
    <row r="2082" s="142" customFormat="1" ht="12.75"/>
    <row r="2083" s="142" customFormat="1" ht="12.75"/>
    <row r="2084" s="142" customFormat="1" ht="12.75"/>
    <row r="2085" s="142" customFormat="1" ht="12.75"/>
    <row r="2086" s="142" customFormat="1" ht="12.75"/>
    <row r="2087" s="142" customFormat="1" ht="12.75"/>
    <row r="2088" s="142" customFormat="1" ht="12.75"/>
    <row r="2089" s="142" customFormat="1" ht="12.75"/>
    <row r="2090" s="142" customFormat="1" ht="12.75"/>
    <row r="2091" s="142" customFormat="1" ht="12.75"/>
    <row r="2092" s="142" customFormat="1" ht="12.75"/>
    <row r="2093" s="142" customFormat="1" ht="12.75"/>
    <row r="2094" s="142" customFormat="1" ht="12.75"/>
    <row r="2095" s="142" customFormat="1" ht="12.75"/>
    <row r="2096" s="142" customFormat="1" ht="12.75"/>
    <row r="2097" s="142" customFormat="1" ht="12.75"/>
    <row r="2098" s="142" customFormat="1" ht="12.75"/>
    <row r="2099" s="142" customFormat="1" ht="12.75"/>
    <row r="2100" s="142" customFormat="1" ht="12.75"/>
    <row r="2101" s="142" customFormat="1" ht="12.75"/>
    <row r="2102" s="142" customFormat="1" ht="12.75"/>
    <row r="2103" s="142" customFormat="1" ht="12.75"/>
    <row r="2104" s="142" customFormat="1" ht="12.75"/>
    <row r="2105" s="142" customFormat="1" ht="12.75"/>
    <row r="2106" s="142" customFormat="1" ht="12.75"/>
    <row r="2107" s="142" customFormat="1" ht="12.75"/>
    <row r="2108" s="142" customFormat="1" ht="12.75"/>
    <row r="2109" s="142" customFormat="1" ht="12.75"/>
    <row r="2110" s="142" customFormat="1" ht="12.75"/>
    <row r="2111" s="142" customFormat="1" ht="12.75"/>
    <row r="2112" s="142" customFormat="1" ht="12.75"/>
    <row r="2113" s="142" customFormat="1" ht="12.75"/>
    <row r="2114" s="142" customFormat="1" ht="12.75"/>
    <row r="2115" s="142" customFormat="1" ht="12.75"/>
    <row r="2116" s="142" customFormat="1" ht="12.75"/>
    <row r="2117" s="142" customFormat="1" ht="12.75"/>
    <row r="2118" s="142" customFormat="1" ht="12.75"/>
    <row r="2119" s="142" customFormat="1" ht="12.75"/>
    <row r="2120" s="142" customFormat="1" ht="12.75"/>
    <row r="2121" s="142" customFormat="1" ht="12.75"/>
    <row r="2122" s="142" customFormat="1" ht="12.75"/>
    <row r="2123" s="142" customFormat="1" ht="12.75"/>
    <row r="2124" s="142" customFormat="1" ht="12.75"/>
    <row r="2125" s="142" customFormat="1" ht="12.75"/>
    <row r="2126" s="142" customFormat="1" ht="12.75"/>
    <row r="2127" s="142" customFormat="1" ht="12.75"/>
    <row r="2128" s="142" customFormat="1" ht="12.75"/>
    <row r="2129" s="142" customFormat="1" ht="12.75"/>
    <row r="2130" s="142" customFormat="1" ht="12.75"/>
    <row r="2131" s="142" customFormat="1" ht="12.75"/>
    <row r="2132" s="142" customFormat="1" ht="12.75"/>
    <row r="2133" s="142" customFormat="1" ht="12.75"/>
    <row r="2134" s="142" customFormat="1" ht="12.75"/>
    <row r="2135" s="142" customFormat="1" ht="12.75"/>
    <row r="2136" s="142" customFormat="1" ht="12.75"/>
    <row r="2137" s="142" customFormat="1" ht="12.75"/>
    <row r="2138" s="142" customFormat="1" ht="12.75"/>
    <row r="2139" s="142" customFormat="1" ht="12.75"/>
    <row r="2140" s="142" customFormat="1" ht="12.75"/>
    <row r="2141" s="142" customFormat="1" ht="12.75"/>
    <row r="2142" s="142" customFormat="1" ht="12.75"/>
    <row r="2143" s="142" customFormat="1" ht="12.75"/>
    <row r="2144" s="142" customFormat="1" ht="12.75"/>
    <row r="2145" s="142" customFormat="1" ht="12.75"/>
    <row r="2146" s="142" customFormat="1" ht="12.75"/>
    <row r="2147" s="142" customFormat="1" ht="12.75"/>
    <row r="2148" s="142" customFormat="1" ht="12.75"/>
    <row r="2149" s="142" customFormat="1" ht="12.75"/>
    <row r="2150" s="142" customFormat="1" ht="12.75"/>
    <row r="2151" s="142" customFormat="1" ht="12.75"/>
    <row r="2152" s="142" customFormat="1" ht="12.75"/>
    <row r="2153" s="142" customFormat="1" ht="12.75"/>
    <row r="2154" s="142" customFormat="1" ht="12.75"/>
    <row r="2155" s="142" customFormat="1" ht="12.75"/>
    <row r="2156" s="142" customFormat="1" ht="12.75"/>
    <row r="2157" s="142" customFormat="1" ht="12.75"/>
    <row r="2158" s="142" customFormat="1" ht="12.75"/>
    <row r="2159" s="142" customFormat="1" ht="12.75"/>
    <row r="2160" s="142" customFormat="1" ht="12.75"/>
    <row r="2161" s="142" customFormat="1" ht="12.75"/>
    <row r="2162" s="142" customFormat="1" ht="12.75"/>
    <row r="2163" s="142" customFormat="1" ht="12.75"/>
    <row r="2164" s="142" customFormat="1" ht="12.75"/>
    <row r="2165" s="142" customFormat="1" ht="12.75"/>
    <row r="2166" s="142" customFormat="1" ht="12.75"/>
    <row r="2167" s="142" customFormat="1" ht="12.75"/>
    <row r="2168" s="142" customFormat="1" ht="12.75"/>
    <row r="2169" s="142" customFormat="1" ht="12.75"/>
    <row r="2170" s="142" customFormat="1" ht="12.75"/>
    <row r="2171" s="142" customFormat="1" ht="12.75"/>
    <row r="2172" s="142" customFormat="1" ht="12.75"/>
    <row r="2173" s="142" customFormat="1" ht="12.75"/>
    <row r="2174" s="142" customFormat="1" ht="12.75"/>
    <row r="2175" s="142" customFormat="1" ht="12.75"/>
    <row r="2176" s="142" customFormat="1" ht="12.75"/>
    <row r="2177" s="142" customFormat="1" ht="12.75"/>
    <row r="2178" s="142" customFormat="1" ht="12.75"/>
    <row r="2179" s="142" customFormat="1" ht="12.75"/>
    <row r="2180" s="142" customFormat="1" ht="12.75"/>
    <row r="2181" s="142" customFormat="1" ht="12.75"/>
    <row r="2182" s="142" customFormat="1" ht="12.75"/>
    <row r="2183" s="142" customFormat="1" ht="12.75"/>
    <row r="2184" s="142" customFormat="1" ht="12.75"/>
    <row r="2185" s="142" customFormat="1" ht="12.75"/>
    <row r="2186" s="142" customFormat="1" ht="12.75"/>
    <row r="2187" s="142" customFormat="1" ht="12.75"/>
    <row r="2188" s="142" customFormat="1" ht="12.75"/>
    <row r="2189" s="142" customFormat="1" ht="12.75"/>
    <row r="2190" s="142" customFormat="1" ht="12.75"/>
    <row r="2191" s="142" customFormat="1" ht="12.75"/>
    <row r="2192" s="142" customFormat="1" ht="12.75"/>
    <row r="2193" s="142" customFormat="1" ht="12.75"/>
    <row r="2194" s="142" customFormat="1" ht="12.75"/>
    <row r="2195" s="142" customFormat="1" ht="12.75"/>
    <row r="2196" s="142" customFormat="1" ht="12.75"/>
    <row r="2197" s="142" customFormat="1" ht="12.75"/>
    <row r="2198" s="142" customFormat="1" ht="12.75"/>
    <row r="2199" s="142" customFormat="1" ht="12.75"/>
    <row r="2200" s="142" customFormat="1" ht="12.75"/>
    <row r="2201" s="142" customFormat="1" ht="12.75"/>
    <row r="2202" s="142" customFormat="1" ht="12.75"/>
    <row r="2203" s="142" customFormat="1" ht="12.75"/>
    <row r="2204" s="142" customFormat="1" ht="12.75"/>
    <row r="2205" s="142" customFormat="1" ht="12.75"/>
    <row r="2206" s="142" customFormat="1" ht="12.75"/>
    <row r="2207" s="142" customFormat="1" ht="12.75"/>
    <row r="2208" s="142" customFormat="1" ht="12.75"/>
    <row r="2209" s="142" customFormat="1" ht="12.75"/>
    <row r="2210" s="142" customFormat="1" ht="12.75"/>
    <row r="2211" s="142" customFormat="1" ht="12.75"/>
    <row r="2212" s="142" customFormat="1" ht="12.75"/>
    <row r="2213" s="142" customFormat="1" ht="12.75"/>
    <row r="2214" s="142" customFormat="1" ht="12.75"/>
    <row r="2215" s="142" customFormat="1" ht="12.75"/>
    <row r="2216" s="142" customFormat="1" ht="12.75"/>
    <row r="2217" s="142" customFormat="1" ht="12.75"/>
    <row r="2218" s="142" customFormat="1" ht="12.75"/>
    <row r="2219" s="142" customFormat="1" ht="12.75"/>
    <row r="2220" s="142" customFormat="1" ht="12.75"/>
    <row r="2221" s="142" customFormat="1" ht="12.75"/>
    <row r="2222" s="142" customFormat="1" ht="12.75"/>
    <row r="2223" s="142" customFormat="1" ht="12.75"/>
    <row r="2224" s="142" customFormat="1" ht="12.75"/>
    <row r="2225" s="142" customFormat="1" ht="12.75"/>
    <row r="2226" s="142" customFormat="1" ht="12.75"/>
    <row r="2227" s="142" customFormat="1" ht="12.75"/>
    <row r="2228" s="142" customFormat="1" ht="12.75"/>
    <row r="2229" s="142" customFormat="1" ht="12.75"/>
    <row r="2230" s="142" customFormat="1" ht="12.75"/>
    <row r="2231" s="142" customFormat="1" ht="12.75"/>
    <row r="2232" s="142" customFormat="1" ht="12.75"/>
    <row r="2233" s="142" customFormat="1" ht="12.75"/>
    <row r="2234" s="142" customFormat="1" ht="12.75"/>
    <row r="2235" s="142" customFormat="1" ht="12.75"/>
    <row r="2236" s="142" customFormat="1" ht="12.75"/>
    <row r="2237" s="142" customFormat="1" ht="12.75"/>
    <row r="2238" s="142" customFormat="1" ht="12.75"/>
    <row r="2239" s="142" customFormat="1" ht="12.75"/>
    <row r="2240" s="142" customFormat="1" ht="12.75"/>
    <row r="2241" s="142" customFormat="1" ht="12.75"/>
    <row r="2242" s="142" customFormat="1" ht="12.75"/>
    <row r="2243" s="142" customFormat="1" ht="12.75"/>
    <row r="2244" s="142" customFormat="1" ht="12.75"/>
    <row r="2245" s="142" customFormat="1" ht="12.75"/>
    <row r="2246" s="142" customFormat="1" ht="12.75"/>
    <row r="2247" s="142" customFormat="1" ht="12.75"/>
    <row r="2248" s="142" customFormat="1" ht="12.75"/>
    <row r="2249" s="142" customFormat="1" ht="12.75"/>
    <row r="2250" s="142" customFormat="1" ht="12.75"/>
    <row r="2251" s="142" customFormat="1" ht="12.75"/>
    <row r="2252" s="142" customFormat="1" ht="12.75"/>
    <row r="2253" s="142" customFormat="1" ht="12.75"/>
    <row r="2254" s="142" customFormat="1" ht="12.75"/>
    <row r="2255" s="142" customFormat="1" ht="12.75"/>
    <row r="2256" s="142" customFormat="1" ht="12.75"/>
    <row r="2257" s="142" customFormat="1" ht="12.75"/>
    <row r="2258" s="142" customFormat="1" ht="12.75"/>
    <row r="2259" s="142" customFormat="1" ht="12.75"/>
    <row r="2260" s="142" customFormat="1" ht="12.75"/>
    <row r="2261" s="142" customFormat="1" ht="12.75"/>
    <row r="2262" s="142" customFormat="1" ht="12.75"/>
    <row r="2263" s="142" customFormat="1" ht="12.75"/>
    <row r="2264" s="142" customFormat="1" ht="12.75"/>
    <row r="2265" s="142" customFormat="1" ht="12.75"/>
    <row r="2266" s="142" customFormat="1" ht="12.75"/>
    <row r="2267" s="142" customFormat="1" ht="12.75"/>
    <row r="2268" s="142" customFormat="1" ht="12.75"/>
    <row r="2269" s="142" customFormat="1" ht="12.75"/>
    <row r="2270" s="142" customFormat="1" ht="12.75"/>
    <row r="2271" s="142" customFormat="1" ht="12.75"/>
    <row r="2272" s="142" customFormat="1" ht="12.75"/>
    <row r="2273" s="142" customFormat="1" ht="12.75"/>
    <row r="2274" s="142" customFormat="1" ht="12.75"/>
    <row r="2275" s="142" customFormat="1" ht="12.75"/>
    <row r="2276" s="142" customFormat="1" ht="12.75"/>
    <row r="2277" s="142" customFormat="1" ht="12.75"/>
    <row r="2278" s="142" customFormat="1" ht="12.75"/>
    <row r="2279" s="142" customFormat="1" ht="12.75"/>
    <row r="2280" s="142" customFormat="1" ht="12.75"/>
    <row r="2281" s="142" customFormat="1" ht="12.75"/>
    <row r="2282" s="142" customFormat="1" ht="12.75"/>
    <row r="2283" s="142" customFormat="1" ht="12.75"/>
    <row r="2284" s="142" customFormat="1" ht="12.75"/>
    <row r="2285" s="142" customFormat="1" ht="12.75"/>
    <row r="2286" s="142" customFormat="1" ht="12.75"/>
    <row r="2287" s="142" customFormat="1" ht="12.75"/>
    <row r="2288" s="142" customFormat="1" ht="12.75"/>
    <row r="2289" s="142" customFormat="1" ht="12.75"/>
    <row r="2290" s="142" customFormat="1" ht="12.75"/>
    <row r="2291" s="142" customFormat="1" ht="12.75"/>
    <row r="2292" s="142" customFormat="1" ht="12.75"/>
    <row r="2293" s="142" customFormat="1" ht="12.75"/>
    <row r="2294" s="142" customFormat="1" ht="12.75"/>
    <row r="2295" s="142" customFormat="1" ht="12.75"/>
    <row r="2296" s="142" customFormat="1" ht="12.75"/>
    <row r="2297" s="142" customFormat="1" ht="12.75"/>
    <row r="2298" s="142" customFormat="1" ht="12.75"/>
    <row r="2299" s="142" customFormat="1" ht="12.75"/>
    <row r="2300" s="142" customFormat="1" ht="12.75"/>
    <row r="2301" s="142" customFormat="1" ht="12.75"/>
    <row r="2302" s="142" customFormat="1" ht="12.75"/>
    <row r="2303" s="142" customFormat="1" ht="12.75"/>
    <row r="2304" s="142" customFormat="1" ht="12.75"/>
    <row r="2305" s="142" customFormat="1" ht="12.75"/>
    <row r="2306" s="142" customFormat="1" ht="12.75"/>
    <row r="2307" s="142" customFormat="1" ht="12.75"/>
    <row r="2308" s="142" customFormat="1" ht="12.75"/>
    <row r="2309" s="142" customFormat="1" ht="12.75"/>
    <row r="2310" s="142" customFormat="1" ht="12.75"/>
    <row r="2311" s="142" customFormat="1" ht="12.75"/>
    <row r="2312" s="142" customFormat="1" ht="12.75"/>
    <row r="2313" s="142" customFormat="1" ht="12.75"/>
    <row r="2314" s="142" customFormat="1" ht="12.75"/>
    <row r="2315" s="142" customFormat="1" ht="12.75"/>
    <row r="2316" s="142" customFormat="1" ht="12.75"/>
    <row r="2317" s="142" customFormat="1" ht="12.75"/>
    <row r="2318" s="142" customFormat="1" ht="12.75"/>
    <row r="2319" s="142" customFormat="1" ht="12.75"/>
    <row r="2320" s="142" customFormat="1" ht="12.75"/>
    <row r="2321" s="142" customFormat="1" ht="12.75"/>
    <row r="2322" s="142" customFormat="1" ht="12.75"/>
    <row r="2323" s="142" customFormat="1" ht="12.75"/>
    <row r="2324" s="142" customFormat="1" ht="12.75"/>
    <row r="2325" s="142" customFormat="1" ht="12.75"/>
    <row r="2326" s="142" customFormat="1" ht="12.75"/>
    <row r="2327" s="142" customFormat="1" ht="12.75"/>
    <row r="2328" s="142" customFormat="1" ht="12.75"/>
    <row r="2329" s="142" customFormat="1" ht="12.75"/>
    <row r="2330" s="142" customFormat="1" ht="12.75"/>
    <row r="2331" s="142" customFormat="1" ht="12.75"/>
    <row r="2332" s="142" customFormat="1" ht="12.75"/>
    <row r="2333" s="142" customFormat="1" ht="12.75"/>
    <row r="2334" s="142" customFormat="1" ht="12.75"/>
    <row r="2335" s="142" customFormat="1" ht="12.75"/>
    <row r="2336" s="142" customFormat="1" ht="12.75"/>
    <row r="2337" s="142" customFormat="1" ht="12.75"/>
    <row r="2338" s="142" customFormat="1" ht="12.75"/>
    <row r="2339" s="142" customFormat="1" ht="12.75"/>
    <row r="2340" s="142" customFormat="1" ht="12.75"/>
    <row r="2341" s="142" customFormat="1" ht="12.75"/>
    <row r="2342" s="142" customFormat="1" ht="12.75"/>
    <row r="2343" s="142" customFormat="1" ht="12.75"/>
    <row r="2344" s="142" customFormat="1" ht="12.75"/>
    <row r="2345" s="142" customFormat="1" ht="12.75"/>
    <row r="2346" s="142" customFormat="1" ht="12.75"/>
    <row r="2347" s="142" customFormat="1" ht="12.75"/>
    <row r="2348" s="142" customFormat="1" ht="12.75"/>
    <row r="2349" s="142" customFormat="1" ht="12.75"/>
    <row r="2350" s="142" customFormat="1" ht="12.75"/>
    <row r="2351" s="142" customFormat="1" ht="12.75"/>
    <row r="2352" s="142" customFormat="1" ht="12.75"/>
    <row r="2353" s="142" customFormat="1" ht="12.75"/>
    <row r="2354" s="142" customFormat="1" ht="12.75"/>
    <row r="2355" s="142" customFormat="1" ht="12.75"/>
    <row r="2356" s="142" customFormat="1" ht="12.75"/>
    <row r="2357" s="142" customFormat="1" ht="12.75"/>
    <row r="2358" s="142" customFormat="1" ht="12.75"/>
    <row r="2359" s="142" customFormat="1" ht="12.75"/>
    <row r="2360" s="142" customFormat="1" ht="12.75"/>
    <row r="2361" s="142" customFormat="1" ht="12.75"/>
    <row r="2362" s="142" customFormat="1" ht="12.75"/>
    <row r="2363" s="142" customFormat="1" ht="12.75"/>
    <row r="2364" s="142" customFormat="1" ht="12.75"/>
    <row r="2365" s="142" customFormat="1" ht="12.75"/>
    <row r="2366" s="142" customFormat="1" ht="12.75"/>
    <row r="2367" s="142" customFormat="1" ht="12.75"/>
    <row r="2368" s="142" customFormat="1" ht="12.75"/>
    <row r="2369" s="142" customFormat="1" ht="12.75"/>
    <row r="2370" s="142" customFormat="1" ht="12.75"/>
    <row r="2371" s="142" customFormat="1" ht="12.75"/>
    <row r="2372" s="142" customFormat="1" ht="12.75"/>
    <row r="2373" s="142" customFormat="1" ht="12.75"/>
    <row r="2374" s="142" customFormat="1" ht="12.75"/>
    <row r="2375" s="142" customFormat="1" ht="12.75"/>
    <row r="2376" s="142" customFormat="1" ht="12.75"/>
    <row r="2377" s="142" customFormat="1" ht="12.75"/>
    <row r="2378" s="142" customFormat="1" ht="12.75"/>
    <row r="2379" s="142" customFormat="1" ht="12.75"/>
    <row r="2380" s="142" customFormat="1" ht="12.75"/>
    <row r="2381" s="142" customFormat="1" ht="12.75"/>
    <row r="2382" s="142" customFormat="1" ht="12.75"/>
    <row r="2383" s="142" customFormat="1" ht="12.75"/>
    <row r="2384" s="142" customFormat="1" ht="12.75"/>
    <row r="2385" s="142" customFormat="1" ht="12.75"/>
    <row r="2386" s="142" customFormat="1" ht="12.75"/>
    <row r="2387" s="142" customFormat="1" ht="12.75"/>
    <row r="2388" s="142" customFormat="1" ht="12.75"/>
    <row r="2389" s="142" customFormat="1" ht="12.75"/>
    <row r="2390" s="142" customFormat="1" ht="12.75"/>
    <row r="2391" s="142" customFormat="1" ht="12.75"/>
    <row r="2392" s="142" customFormat="1" ht="12.75"/>
    <row r="2393" s="142" customFormat="1" ht="12.75"/>
    <row r="2394" s="142" customFormat="1" ht="12.75"/>
    <row r="2395" s="142" customFormat="1" ht="12.75"/>
    <row r="2396" s="142" customFormat="1" ht="12.75"/>
    <row r="2397" s="142" customFormat="1" ht="12.75"/>
    <row r="2398" s="142" customFormat="1" ht="12.75"/>
    <row r="2399" s="142" customFormat="1" ht="12.75"/>
    <row r="2400" s="142" customFormat="1" ht="12.75"/>
    <row r="2401" s="142" customFormat="1" ht="12.75"/>
    <row r="2402" s="142" customFormat="1" ht="12.75"/>
    <row r="2403" s="142" customFormat="1" ht="12.75"/>
    <row r="2404" s="142" customFormat="1" ht="12.75"/>
    <row r="2405" s="142" customFormat="1" ht="12.75"/>
    <row r="2406" s="142" customFormat="1" ht="12.75"/>
    <row r="2407" s="142" customFormat="1" ht="12.75"/>
    <row r="2408" s="142" customFormat="1" ht="12.75"/>
    <row r="2409" s="142" customFormat="1" ht="12.75"/>
    <row r="2410" s="142" customFormat="1" ht="12.75"/>
    <row r="2411" s="142" customFormat="1" ht="12.75"/>
    <row r="2412" s="142" customFormat="1" ht="12.75"/>
    <row r="2413" s="142" customFormat="1" ht="12.75"/>
    <row r="2414" s="142" customFormat="1" ht="12.75"/>
    <row r="2415" s="142" customFormat="1" ht="12.75"/>
    <row r="2416" s="142" customFormat="1" ht="12.75"/>
    <row r="2417" s="142" customFormat="1" ht="12.75"/>
    <row r="2418" s="142" customFormat="1" ht="12.75"/>
    <row r="2419" s="142" customFormat="1" ht="12.75"/>
    <row r="2420" s="142" customFormat="1" ht="12.75"/>
    <row r="2421" s="142" customFormat="1" ht="12.75"/>
    <row r="2422" s="142" customFormat="1" ht="12.75"/>
    <row r="2423" s="142" customFormat="1" ht="12.75"/>
    <row r="2424" s="142" customFormat="1" ht="12.75"/>
    <row r="2425" s="142" customFormat="1" ht="12.75"/>
    <row r="2426" s="142" customFormat="1" ht="12.75"/>
    <row r="2427" s="142" customFormat="1" ht="12.75"/>
    <row r="2428" s="142" customFormat="1" ht="12.75"/>
    <row r="2429" s="142" customFormat="1" ht="12.75"/>
    <row r="2430" s="142" customFormat="1" ht="12.75"/>
    <row r="2431" s="142" customFormat="1" ht="12.75"/>
    <row r="2432" s="142" customFormat="1" ht="12.75"/>
    <row r="2433" s="142" customFormat="1" ht="12.75"/>
    <row r="2434" s="142" customFormat="1" ht="12.75"/>
    <row r="2435" s="142" customFormat="1" ht="12.75"/>
    <row r="2436" s="142" customFormat="1" ht="12.75"/>
    <row r="2437" s="142" customFormat="1" ht="12.75"/>
    <row r="2438" s="142" customFormat="1" ht="12.75"/>
    <row r="2439" s="142" customFormat="1" ht="12.75"/>
    <row r="2440" s="142" customFormat="1" ht="12.75"/>
    <row r="2441" s="142" customFormat="1" ht="12.75"/>
    <row r="2442" s="142" customFormat="1" ht="12.75"/>
    <row r="2443" s="142" customFormat="1" ht="12.75"/>
    <row r="2444" s="142" customFormat="1" ht="12.75"/>
    <row r="2445" s="142" customFormat="1" ht="12.75"/>
    <row r="2446" s="142" customFormat="1" ht="12.75"/>
    <row r="2447" s="142" customFormat="1" ht="12.75"/>
    <row r="2448" s="142" customFormat="1" ht="12.75"/>
    <row r="2449" s="142" customFormat="1" ht="12.75"/>
    <row r="2450" s="142" customFormat="1" ht="12.75"/>
    <row r="2451" s="142" customFormat="1" ht="12.75"/>
    <row r="2452" s="142" customFormat="1" ht="12.75"/>
    <row r="2453" s="142" customFormat="1" ht="12.75"/>
    <row r="2454" s="142" customFormat="1" ht="12.75"/>
    <row r="2455" s="142" customFormat="1" ht="12.75"/>
    <row r="2456" s="142" customFormat="1" ht="12.75"/>
    <row r="2457" s="142" customFormat="1" ht="12.75"/>
    <row r="2458" s="142" customFormat="1" ht="12.75"/>
    <row r="2459" s="142" customFormat="1" ht="12.75"/>
    <row r="2460" s="142" customFormat="1" ht="12.75"/>
    <row r="2461" s="142" customFormat="1" ht="12.75"/>
    <row r="2462" s="142" customFormat="1" ht="12.75"/>
    <row r="2463" s="142" customFormat="1" ht="12.75"/>
    <row r="2464" s="142" customFormat="1" ht="12.75"/>
    <row r="2465" s="142" customFormat="1" ht="12.75"/>
    <row r="2466" s="142" customFormat="1" ht="12.75"/>
    <row r="2467" s="142" customFormat="1" ht="12.75"/>
    <row r="2468" s="142" customFormat="1" ht="12.75"/>
    <row r="2469" s="142" customFormat="1" ht="12.75"/>
    <row r="2470" s="142" customFormat="1" ht="12.75"/>
    <row r="2471" s="142" customFormat="1" ht="12.75"/>
    <row r="2472" s="142" customFormat="1" ht="12.75"/>
    <row r="2473" s="142" customFormat="1" ht="12.75"/>
    <row r="2474" s="142" customFormat="1" ht="12.75"/>
    <row r="2475" s="142" customFormat="1" ht="12.75"/>
    <row r="2476" s="142" customFormat="1" ht="12.75"/>
    <row r="2477" s="142" customFormat="1" ht="12.75"/>
    <row r="2478" s="142" customFormat="1" ht="12.75"/>
    <row r="2479" s="142" customFormat="1" ht="12.75"/>
    <row r="2480" s="142" customFormat="1" ht="12.75"/>
    <row r="2481" s="142" customFormat="1" ht="12.75"/>
    <row r="2482" s="142" customFormat="1" ht="12.75"/>
    <row r="2483" s="142" customFormat="1" ht="12.75"/>
    <row r="2484" s="142" customFormat="1" ht="12.75"/>
    <row r="2485" s="142" customFormat="1" ht="12.75"/>
    <row r="2486" s="142" customFormat="1" ht="12.75"/>
    <row r="2487" s="142" customFormat="1" ht="12.75"/>
    <row r="2488" s="142" customFormat="1" ht="12.75"/>
    <row r="2489" s="142" customFormat="1" ht="12.75"/>
    <row r="2490" s="142" customFormat="1" ht="12.75"/>
    <row r="2491" s="142" customFormat="1" ht="12.75"/>
    <row r="2492" s="142" customFormat="1" ht="12.75"/>
    <row r="2493" s="142" customFormat="1" ht="12.75"/>
    <row r="2494" s="142" customFormat="1" ht="12.75"/>
    <row r="2495" s="142" customFormat="1" ht="12.75"/>
    <row r="2496" s="142" customFormat="1" ht="12.75"/>
    <row r="2497" s="142" customFormat="1" ht="12.75"/>
    <row r="2498" s="142" customFormat="1" ht="12.75"/>
    <row r="2499" s="142" customFormat="1" ht="12.75"/>
    <row r="2500" s="142" customFormat="1" ht="12.75"/>
    <row r="2501" s="142" customFormat="1" ht="12.75"/>
    <row r="2502" s="142" customFormat="1" ht="12.75"/>
    <row r="2503" s="142" customFormat="1" ht="12.75"/>
    <row r="2504" s="142" customFormat="1" ht="12.75"/>
    <row r="2505" s="142" customFormat="1" ht="12.75"/>
    <row r="2506" s="142" customFormat="1" ht="12.75"/>
    <row r="2507" s="142" customFormat="1" ht="12.75"/>
    <row r="2508" s="142" customFormat="1" ht="12.75"/>
    <row r="2509" s="142" customFormat="1" ht="12.75"/>
    <row r="2510" s="142" customFormat="1" ht="12.75"/>
    <row r="2511" s="142" customFormat="1" ht="12.75"/>
    <row r="2512" s="142" customFormat="1" ht="12.75"/>
    <row r="2513" s="142" customFormat="1" ht="12.75"/>
    <row r="2514" s="142" customFormat="1" ht="12.75"/>
    <row r="2515" s="142" customFormat="1" ht="12.75"/>
    <row r="2516" s="142" customFormat="1" ht="12.75"/>
    <row r="2517" s="142" customFormat="1" ht="12.75"/>
    <row r="2518" s="142" customFormat="1" ht="12.75"/>
    <row r="2519" s="142" customFormat="1" ht="12.75"/>
    <row r="2520" s="142" customFormat="1" ht="12.75"/>
    <row r="2521" s="142" customFormat="1" ht="12.75"/>
    <row r="2522" s="142" customFormat="1" ht="12.75"/>
    <row r="2523" s="142" customFormat="1" ht="12.75"/>
    <row r="2524" s="142" customFormat="1" ht="12.75"/>
    <row r="2525" s="142" customFormat="1" ht="12.75"/>
    <row r="2526" s="142" customFormat="1" ht="12.75"/>
    <row r="2527" s="142" customFormat="1" ht="12.75"/>
    <row r="2528" s="142" customFormat="1" ht="12.75"/>
    <row r="2529" s="142" customFormat="1" ht="12.75"/>
    <row r="2530" s="142" customFormat="1" ht="12.75"/>
    <row r="2531" s="142" customFormat="1" ht="12.75"/>
    <row r="2532" s="142" customFormat="1" ht="12.75"/>
    <row r="2533" s="142" customFormat="1" ht="12.75"/>
    <row r="2534" s="142" customFormat="1" ht="12.75"/>
    <row r="2535" s="142" customFormat="1" ht="12.75"/>
    <row r="2536" s="142" customFormat="1" ht="12.75"/>
    <row r="2537" s="142" customFormat="1" ht="12.75"/>
    <row r="2538" s="142" customFormat="1" ht="12.75"/>
    <row r="2539" s="142" customFormat="1" ht="12.75"/>
    <row r="2540" s="142" customFormat="1" ht="12.75"/>
    <row r="2541" s="142" customFormat="1" ht="12.75"/>
    <row r="2542" s="142" customFormat="1" ht="12.75"/>
    <row r="2543" s="142" customFormat="1" ht="12.75"/>
    <row r="2544" s="142" customFormat="1" ht="12.75"/>
    <row r="2545" s="142" customFormat="1" ht="12.75"/>
    <row r="2546" s="142" customFormat="1" ht="12.75"/>
    <row r="2547" s="142" customFormat="1" ht="12.75"/>
    <row r="2548" s="142" customFormat="1" ht="12.75"/>
    <row r="2549" s="142" customFormat="1" ht="12.75"/>
    <row r="2550" s="142" customFormat="1" ht="12.75"/>
    <row r="2551" s="142" customFormat="1" ht="12.75"/>
    <row r="2552" s="142" customFormat="1" ht="12.75"/>
    <row r="2553" s="142" customFormat="1" ht="12.75"/>
    <row r="2554" s="142" customFormat="1" ht="12.75"/>
    <row r="2555" s="142" customFormat="1" ht="12.75"/>
    <row r="2556" s="142" customFormat="1" ht="12.75"/>
    <row r="2557" s="142" customFormat="1" ht="12.75"/>
    <row r="2558" s="142" customFormat="1" ht="12.75"/>
    <row r="2559" s="142" customFormat="1" ht="12.75"/>
    <row r="2560" s="142" customFormat="1" ht="12.75"/>
    <row r="2561" s="142" customFormat="1" ht="12.75"/>
    <row r="2562" s="142" customFormat="1" ht="12.75"/>
    <row r="2563" s="142" customFormat="1" ht="12.75"/>
    <row r="2564" s="142" customFormat="1" ht="12.75"/>
    <row r="2565" s="142" customFormat="1" ht="12.75"/>
    <row r="2566" s="142" customFormat="1" ht="12.75"/>
    <row r="2567" s="142" customFormat="1" ht="12.75"/>
    <row r="2568" s="142" customFormat="1" ht="12.75"/>
    <row r="2569" s="142" customFormat="1" ht="12.75"/>
    <row r="2570" s="142" customFormat="1" ht="12.75"/>
    <row r="2571" s="142" customFormat="1" ht="12.75"/>
    <row r="2572" s="142" customFormat="1" ht="12.75"/>
    <row r="2573" s="142" customFormat="1" ht="12.75"/>
    <row r="2574" s="142" customFormat="1" ht="12.75"/>
    <row r="2575" s="142" customFormat="1" ht="12.75"/>
    <row r="2576" s="142" customFormat="1" ht="12.75"/>
    <row r="2577" s="142" customFormat="1" ht="12.75"/>
    <row r="2578" s="142" customFormat="1" ht="12.75"/>
    <row r="2579" s="142" customFormat="1" ht="12.75"/>
    <row r="2580" s="142" customFormat="1" ht="12.75"/>
    <row r="2581" s="142" customFormat="1" ht="12.75"/>
    <row r="2582" s="142" customFormat="1" ht="12.75"/>
    <row r="2583" s="142" customFormat="1" ht="12.75"/>
    <row r="2584" s="142" customFormat="1" ht="12.75"/>
    <row r="2585" s="142" customFormat="1" ht="12.75"/>
    <row r="2586" s="142" customFormat="1" ht="12.75"/>
    <row r="2587" s="142" customFormat="1" ht="12.75"/>
    <row r="2588" s="142" customFormat="1" ht="12.75"/>
    <row r="2589" s="142" customFormat="1" ht="12.75"/>
    <row r="2590" s="142" customFormat="1" ht="12.75"/>
    <row r="2591" s="142" customFormat="1" ht="12.75"/>
    <row r="2592" s="142" customFormat="1" ht="12.75"/>
    <row r="2593" s="142" customFormat="1" ht="12.75"/>
    <row r="2594" s="142" customFormat="1" ht="12.75"/>
    <row r="2595" s="142" customFormat="1" ht="12.75"/>
    <row r="2596" s="142" customFormat="1" ht="12.75"/>
    <row r="2597" s="142" customFormat="1" ht="12.75"/>
    <row r="2598" s="142" customFormat="1" ht="12.75"/>
    <row r="2599" s="142" customFormat="1" ht="12.75"/>
    <row r="2600" s="142" customFormat="1" ht="12.75"/>
    <row r="2601" s="142" customFormat="1" ht="12.75"/>
    <row r="2602" s="142" customFormat="1" ht="12.75"/>
    <row r="2603" s="142" customFormat="1" ht="12.75"/>
    <row r="2604" s="142" customFormat="1" ht="12.75"/>
    <row r="2605" s="142" customFormat="1" ht="12.75"/>
    <row r="2606" s="142" customFormat="1" ht="12.75"/>
    <row r="2607" s="142" customFormat="1" ht="12.75"/>
    <row r="2608" s="142" customFormat="1" ht="12.75"/>
    <row r="2609" s="142" customFormat="1" ht="12.75"/>
    <row r="2610" s="142" customFormat="1" ht="12.75"/>
    <row r="2611" s="142" customFormat="1" ht="12.75"/>
    <row r="2612" s="142" customFormat="1" ht="12.75"/>
    <row r="2613" s="142" customFormat="1" ht="12.75"/>
    <row r="2614" s="142" customFormat="1" ht="12.75"/>
    <row r="2615" s="142" customFormat="1" ht="12.75"/>
    <row r="2616" s="142" customFormat="1" ht="12.75"/>
    <row r="2617" s="142" customFormat="1" ht="12.75"/>
    <row r="2618" s="142" customFormat="1" ht="12.75"/>
    <row r="2619" s="142" customFormat="1" ht="12.75"/>
    <row r="2620" s="142" customFormat="1" ht="12.75"/>
    <row r="2621" s="142" customFormat="1" ht="12.75"/>
    <row r="2622" s="142" customFormat="1" ht="12.75"/>
    <row r="2623" s="142" customFormat="1" ht="12.75"/>
    <row r="2624" s="142" customFormat="1" ht="12.75"/>
    <row r="2625" s="142" customFormat="1" ht="12.75"/>
    <row r="2626" s="142" customFormat="1" ht="12.75"/>
    <row r="2627" s="142" customFormat="1" ht="12.75"/>
    <row r="2628" s="142" customFormat="1" ht="12.75"/>
    <row r="2629" s="142" customFormat="1" ht="12.75"/>
    <row r="2630" s="142" customFormat="1" ht="12.75"/>
    <row r="2631" s="142" customFormat="1" ht="12.75"/>
    <row r="2632" s="142" customFormat="1" ht="12.75"/>
    <row r="2633" s="142" customFormat="1" ht="12.75"/>
    <row r="2634" s="142" customFormat="1" ht="12.75"/>
    <row r="2635" s="142" customFormat="1" ht="12.75"/>
    <row r="2636" s="142" customFormat="1" ht="12.75"/>
    <row r="2637" s="142" customFormat="1" ht="12.75"/>
    <row r="2638" s="142" customFormat="1" ht="12.75"/>
    <row r="2639" s="142" customFormat="1" ht="12.75"/>
    <row r="2640" s="142" customFormat="1" ht="12.75"/>
    <row r="2641" s="142" customFormat="1" ht="12.75"/>
    <row r="2642" s="142" customFormat="1" ht="12.75"/>
    <row r="2643" s="142" customFormat="1" ht="12.75"/>
    <row r="2644" s="142" customFormat="1" ht="12.75"/>
    <row r="2645" s="142" customFormat="1" ht="12.75"/>
    <row r="2646" s="142" customFormat="1" ht="12.75"/>
    <row r="2647" s="142" customFormat="1" ht="12.75"/>
    <row r="2648" s="142" customFormat="1" ht="12.75"/>
    <row r="2649" s="142" customFormat="1" ht="12.75"/>
    <row r="2650" s="142" customFormat="1" ht="12.75"/>
    <row r="2651" s="142" customFormat="1" ht="12.75"/>
    <row r="2652" s="142" customFormat="1" ht="12.75"/>
    <row r="2653" s="142" customFormat="1" ht="12.75"/>
    <row r="2654" s="142" customFormat="1" ht="12.75"/>
    <row r="2655" s="142" customFormat="1" ht="12.75"/>
    <row r="2656" s="142" customFormat="1" ht="12.75"/>
    <row r="2657" s="142" customFormat="1" ht="12.75"/>
    <row r="2658" s="142" customFormat="1" ht="12.75"/>
    <row r="2659" s="142" customFormat="1" ht="12.75"/>
    <row r="2660" s="142" customFormat="1" ht="12.75"/>
    <row r="2661" s="142" customFormat="1" ht="12.75"/>
    <row r="2662" s="142" customFormat="1" ht="12.75"/>
    <row r="2663" s="142" customFormat="1" ht="12.75"/>
    <row r="2664" s="142" customFormat="1" ht="12.75"/>
    <row r="2665" s="142" customFormat="1" ht="12.75"/>
    <row r="2666" s="142" customFormat="1" ht="12.75"/>
    <row r="2667" s="142" customFormat="1" ht="12.75"/>
    <row r="2668" s="142" customFormat="1" ht="12.75"/>
    <row r="2669" s="142" customFormat="1" ht="12.75"/>
    <row r="2670" s="142" customFormat="1" ht="12.75"/>
    <row r="2671" s="142" customFormat="1" ht="12.75"/>
    <row r="2672" s="142" customFormat="1" ht="12.75"/>
    <row r="2673" s="142" customFormat="1" ht="12.75"/>
    <row r="2674" s="142" customFormat="1" ht="12.75"/>
    <row r="2675" s="142" customFormat="1" ht="12.75"/>
    <row r="2676" s="142" customFormat="1" ht="12.75"/>
    <row r="2677" s="142" customFormat="1" ht="12.75"/>
    <row r="2678" s="142" customFormat="1" ht="12.75"/>
    <row r="2679" s="142" customFormat="1" ht="12.75"/>
    <row r="2680" s="142" customFormat="1" ht="12.75"/>
    <row r="2681" s="142" customFormat="1" ht="12.75"/>
    <row r="2682" s="142" customFormat="1" ht="12.75"/>
    <row r="2683" s="142" customFormat="1" ht="12.75"/>
    <row r="2684" s="142" customFormat="1" ht="12.75"/>
    <row r="2685" s="142" customFormat="1" ht="12.75"/>
    <row r="2686" s="142" customFormat="1" ht="12.75"/>
    <row r="2687" s="142" customFormat="1" ht="12.75"/>
    <row r="2688" s="142" customFormat="1" ht="12.75"/>
    <row r="2689" s="142" customFormat="1" ht="12.75"/>
    <row r="2690" s="142" customFormat="1" ht="12.75"/>
    <row r="2691" s="142" customFormat="1" ht="12.75"/>
    <row r="2692" s="142" customFormat="1" ht="12.75"/>
    <row r="2693" s="142" customFormat="1" ht="12.75"/>
    <row r="2694" s="142" customFormat="1" ht="12.75"/>
    <row r="2695" s="142" customFormat="1" ht="12.75"/>
    <row r="2696" s="142" customFormat="1" ht="12.75"/>
    <row r="2697" s="142" customFormat="1" ht="12.75"/>
    <row r="2698" s="142" customFormat="1" ht="12.75"/>
    <row r="2699" s="142" customFormat="1" ht="12.75"/>
    <row r="2700" s="142" customFormat="1" ht="12.75"/>
    <row r="2701" s="142" customFormat="1" ht="12.75"/>
    <row r="2702" s="142" customFormat="1" ht="12.75"/>
    <row r="2703" s="142" customFormat="1" ht="12.75"/>
    <row r="2704" s="142" customFormat="1" ht="12.75"/>
    <row r="2705" s="142" customFormat="1" ht="12.75"/>
    <row r="2706" s="142" customFormat="1" ht="12.75"/>
    <row r="2707" s="142" customFormat="1" ht="12.75"/>
    <row r="2708" s="142" customFormat="1" ht="12.75"/>
    <row r="2709" s="142" customFormat="1" ht="12.75"/>
    <row r="2710" s="142" customFormat="1" ht="12.75"/>
    <row r="2711" s="142" customFormat="1" ht="12.75"/>
    <row r="2712" s="142" customFormat="1" ht="12.75"/>
    <row r="2713" s="142" customFormat="1" ht="12.75"/>
    <row r="2714" s="142" customFormat="1" ht="12.75"/>
    <row r="2715" s="142" customFormat="1" ht="12.75"/>
    <row r="2716" s="142" customFormat="1" ht="12.75"/>
    <row r="2717" s="142" customFormat="1" ht="12.75"/>
    <row r="2718" s="142" customFormat="1" ht="12.75"/>
    <row r="2719" s="142" customFormat="1" ht="12.75"/>
    <row r="2720" s="142" customFormat="1" ht="12.75"/>
    <row r="2721" s="142" customFormat="1" ht="12.75"/>
    <row r="2722" s="142" customFormat="1" ht="12.75"/>
    <row r="2723" s="142" customFormat="1" ht="12.75"/>
    <row r="2724" s="142" customFormat="1" ht="12.75"/>
    <row r="2725" s="142" customFormat="1" ht="12.75"/>
    <row r="2726" s="142" customFormat="1" ht="12.75"/>
    <row r="2727" s="142" customFormat="1" ht="12.75"/>
    <row r="2728" s="142" customFormat="1" ht="12.75"/>
    <row r="2729" s="142" customFormat="1" ht="12.75"/>
    <row r="2730" s="142" customFormat="1" ht="12.75"/>
    <row r="2731" s="142" customFormat="1" ht="12.75"/>
    <row r="2732" s="142" customFormat="1" ht="12.75"/>
    <row r="2733" s="142" customFormat="1" ht="12.75"/>
    <row r="2734" s="142" customFormat="1" ht="12.75"/>
    <row r="2735" s="142" customFormat="1" ht="12.75"/>
    <row r="2736" s="142" customFormat="1" ht="12.75"/>
    <row r="2737" s="142" customFormat="1" ht="12.75"/>
    <row r="2738" s="142" customFormat="1" ht="12.75"/>
    <row r="2739" s="142" customFormat="1" ht="12.75"/>
    <row r="2740" s="142" customFormat="1" ht="12.75"/>
    <row r="2741" s="142" customFormat="1" ht="12.75"/>
    <row r="2742" s="142" customFormat="1" ht="12.75"/>
    <row r="2743" s="142" customFormat="1" ht="12.75"/>
    <row r="2744" s="142" customFormat="1" ht="12.75"/>
    <row r="2745" s="142" customFormat="1" ht="12.75"/>
    <row r="2746" s="142" customFormat="1" ht="12.75"/>
    <row r="2747" s="142" customFormat="1" ht="12.75"/>
    <row r="2748" s="142" customFormat="1" ht="12.75"/>
    <row r="2749" s="142" customFormat="1" ht="12.75"/>
    <row r="2750" s="142" customFormat="1" ht="12.75"/>
    <row r="2751" s="142" customFormat="1" ht="12.75"/>
    <row r="2752" s="142" customFormat="1" ht="12.75"/>
    <row r="2753" s="142" customFormat="1" ht="12.75"/>
    <row r="2754" s="142" customFormat="1" ht="12.75"/>
    <row r="2755" s="142" customFormat="1" ht="12.75"/>
    <row r="2756" s="142" customFormat="1" ht="12.75"/>
    <row r="2757" s="142" customFormat="1" ht="12.75"/>
    <row r="2758" s="142" customFormat="1" ht="12.75"/>
    <row r="2759" s="142" customFormat="1" ht="12.75"/>
    <row r="2760" s="142" customFormat="1" ht="12.75"/>
    <row r="2761" s="142" customFormat="1" ht="12.75"/>
    <row r="2762" s="142" customFormat="1" ht="12.75"/>
    <row r="2763" s="142" customFormat="1" ht="12.75"/>
    <row r="2764" s="142" customFormat="1" ht="12.75"/>
    <row r="2765" s="142" customFormat="1" ht="12.75"/>
    <row r="2766" s="142" customFormat="1" ht="12.75"/>
    <row r="2767" s="142" customFormat="1" ht="12.75"/>
    <row r="2768" s="142" customFormat="1" ht="12.75"/>
    <row r="2769" s="142" customFormat="1" ht="12.75"/>
    <row r="2770" s="142" customFormat="1" ht="12.75"/>
    <row r="2771" s="142" customFormat="1" ht="12.75"/>
    <row r="2772" s="142" customFormat="1" ht="12.75"/>
    <row r="2773" s="142" customFormat="1" ht="12.75"/>
    <row r="2774" s="142" customFormat="1" ht="12.75"/>
    <row r="2775" s="142" customFormat="1" ht="12.75"/>
    <row r="2776" s="142" customFormat="1" ht="12.75"/>
    <row r="2777" s="142" customFormat="1" ht="12.75"/>
    <row r="2778" s="142" customFormat="1" ht="12.75"/>
    <row r="2779" s="142" customFormat="1" ht="12.75"/>
    <row r="2780" s="142" customFormat="1" ht="12.75"/>
    <row r="2781" s="142" customFormat="1" ht="12.75"/>
    <row r="2782" s="142" customFormat="1" ht="12.75"/>
    <row r="2783" s="142" customFormat="1" ht="12.75"/>
    <row r="2784" s="142" customFormat="1" ht="12.75"/>
    <row r="2785" s="142" customFormat="1" ht="12.75"/>
    <row r="2786" s="142" customFormat="1" ht="12.75"/>
    <row r="2787" s="142" customFormat="1" ht="12.75"/>
    <row r="2788" s="142" customFormat="1" ht="12.75"/>
    <row r="2789" s="142" customFormat="1" ht="12.75"/>
    <row r="2790" s="142" customFormat="1" ht="12.75"/>
    <row r="2791" s="142" customFormat="1" ht="12.75"/>
    <row r="2792" s="142" customFormat="1" ht="12.75"/>
    <row r="2793" s="142" customFormat="1" ht="12.75"/>
    <row r="2794" s="142" customFormat="1" ht="12.75"/>
    <row r="2795" s="142" customFormat="1" ht="12.75"/>
    <row r="2796" s="142" customFormat="1" ht="12.75"/>
    <row r="2797" s="142" customFormat="1" ht="12.75"/>
    <row r="2798" s="142" customFormat="1" ht="12.75"/>
    <row r="2799" s="142" customFormat="1" ht="12.75"/>
    <row r="2800" s="142" customFormat="1" ht="12.75"/>
    <row r="2801" s="142" customFormat="1" ht="12.75"/>
    <row r="2802" s="142" customFormat="1" ht="12.75"/>
    <row r="2803" s="142" customFormat="1" ht="12.75"/>
    <row r="2804" s="142" customFormat="1" ht="12.75"/>
    <row r="2805" s="142" customFormat="1" ht="12.75"/>
    <row r="2806" s="142" customFormat="1" ht="12.75"/>
    <row r="2807" s="142" customFormat="1" ht="12.75"/>
    <row r="2808" s="142" customFormat="1" ht="12.75"/>
    <row r="2809" s="142" customFormat="1" ht="12.75"/>
    <row r="2810" s="142" customFormat="1" ht="12.75"/>
    <row r="2811" s="142" customFormat="1" ht="12.75"/>
    <row r="2812" s="142" customFormat="1" ht="12.75"/>
    <row r="2813" s="142" customFormat="1" ht="12.75"/>
    <row r="2814" s="142" customFormat="1" ht="12.75"/>
    <row r="2815" s="142" customFormat="1" ht="12.75"/>
    <row r="2816" s="142" customFormat="1" ht="12.75"/>
    <row r="2817" s="142" customFormat="1" ht="12.75"/>
    <row r="2818" s="142" customFormat="1" ht="12.75"/>
    <row r="2819" s="142" customFormat="1" ht="12.75"/>
    <row r="2820" s="142" customFormat="1" ht="12.75"/>
    <row r="2821" s="142" customFormat="1" ht="12.75"/>
    <row r="2822" s="142" customFormat="1" ht="12.75"/>
    <row r="2823" s="142" customFormat="1" ht="12.75"/>
    <row r="2824" s="142" customFormat="1" ht="12.75"/>
    <row r="2825" s="142" customFormat="1" ht="12.75"/>
    <row r="2826" s="142" customFormat="1" ht="12.75"/>
    <row r="2827" s="142" customFormat="1" ht="12.75"/>
    <row r="2828" s="142" customFormat="1" ht="12.75"/>
    <row r="2829" s="142" customFormat="1" ht="12.75"/>
    <row r="2830" s="142" customFormat="1" ht="12.75"/>
    <row r="2831" s="142" customFormat="1" ht="12.75"/>
    <row r="2832" s="142" customFormat="1" ht="12.75"/>
    <row r="2833" s="142" customFormat="1" ht="12.75"/>
    <row r="2834" s="142" customFormat="1" ht="12.75"/>
    <row r="2835" s="142" customFormat="1" ht="12.75"/>
    <row r="2836" s="142" customFormat="1" ht="12.75"/>
    <row r="2837" s="142" customFormat="1" ht="12.75"/>
    <row r="2838" s="142" customFormat="1" ht="12.75"/>
    <row r="2839" s="142" customFormat="1" ht="12.75"/>
    <row r="2840" s="142" customFormat="1" ht="12.75"/>
    <row r="2841" s="142" customFormat="1" ht="12.75"/>
    <row r="2842" s="142" customFormat="1" ht="12.75"/>
    <row r="2843" s="142" customFormat="1" ht="12.75"/>
    <row r="2844" s="142" customFormat="1" ht="12.75"/>
    <row r="2845" s="142" customFormat="1" ht="12.75"/>
    <row r="2846" s="142" customFormat="1" ht="12.75"/>
    <row r="2847" s="142" customFormat="1" ht="12.75"/>
    <row r="2848" s="142" customFormat="1" ht="12.75"/>
    <row r="2849" s="142" customFormat="1" ht="12.75"/>
    <row r="2850" s="142" customFormat="1" ht="12.75"/>
    <row r="2851" s="142" customFormat="1" ht="12.75"/>
    <row r="2852" s="142" customFormat="1" ht="12.75"/>
    <row r="2853" s="142" customFormat="1" ht="12.75"/>
    <row r="2854" s="142" customFormat="1" ht="12.75"/>
    <row r="2855" s="142" customFormat="1" ht="12.75"/>
    <row r="2856" s="142" customFormat="1" ht="12.75"/>
    <row r="2857" s="142" customFormat="1" ht="12.75"/>
    <row r="2858" s="142" customFormat="1" ht="12.75"/>
    <row r="2859" s="142" customFormat="1" ht="12.75"/>
    <row r="2860" s="142" customFormat="1" ht="12.75"/>
    <row r="2861" s="142" customFormat="1" ht="12.75"/>
    <row r="2862" s="142" customFormat="1" ht="12.75"/>
    <row r="2863" s="142" customFormat="1" ht="12.75"/>
    <row r="2864" s="142" customFormat="1" ht="12.75"/>
    <row r="2865" s="142" customFormat="1" ht="12.75"/>
    <row r="2866" s="142" customFormat="1" ht="12.75"/>
    <row r="2867" s="142" customFormat="1" ht="12.75"/>
    <row r="2868" s="142" customFormat="1" ht="12.75"/>
    <row r="2869" s="142" customFormat="1" ht="12.75"/>
    <row r="2870" s="142" customFormat="1" ht="12.75"/>
    <row r="2871" s="142" customFormat="1" ht="12.75"/>
    <row r="2872" s="142" customFormat="1" ht="12.75"/>
    <row r="2873" s="142" customFormat="1" ht="12.75"/>
    <row r="2874" s="142" customFormat="1" ht="12.75"/>
    <row r="2875" s="142" customFormat="1" ht="12.75"/>
    <row r="2876" s="142" customFormat="1" ht="12.75"/>
    <row r="2877" s="142" customFormat="1" ht="12.75"/>
    <row r="2878" s="142" customFormat="1" ht="12.75"/>
    <row r="2879" s="142" customFormat="1" ht="12.75"/>
    <row r="2880" s="142" customFormat="1" ht="12.75"/>
    <row r="2881" s="142" customFormat="1" ht="12.75"/>
    <row r="2882" s="142" customFormat="1" ht="12.75"/>
    <row r="2883" s="142" customFormat="1" ht="12.75"/>
    <row r="2884" s="142" customFormat="1" ht="12.75"/>
    <row r="2885" s="142" customFormat="1" ht="12.75"/>
    <row r="2886" s="142" customFormat="1" ht="12.75"/>
    <row r="2887" s="142" customFormat="1" ht="12.75"/>
    <row r="2888" s="142" customFormat="1" ht="12.75"/>
    <row r="2889" s="142" customFormat="1" ht="12.75"/>
    <row r="2890" s="142" customFormat="1" ht="12.75"/>
    <row r="2891" s="142" customFormat="1" ht="12.75"/>
    <row r="2892" s="142" customFormat="1" ht="12.75"/>
    <row r="2893" s="142" customFormat="1" ht="12.75"/>
    <row r="2894" s="142" customFormat="1" ht="12.75"/>
    <row r="2895" s="142" customFormat="1" ht="12.75"/>
    <row r="2896" s="142" customFormat="1" ht="12.75"/>
    <row r="2897" s="142" customFormat="1" ht="12.75"/>
    <row r="2898" s="142" customFormat="1" ht="12.75"/>
    <row r="2899" s="142" customFormat="1" ht="12.75"/>
    <row r="2900" s="142" customFormat="1" ht="12.75"/>
    <row r="2901" s="142" customFormat="1" ht="12.75"/>
    <row r="2902" s="142" customFormat="1" ht="12.75"/>
    <row r="2903" s="142" customFormat="1" ht="12.75"/>
    <row r="2904" s="142" customFormat="1" ht="12.75"/>
    <row r="2905" s="142" customFormat="1" ht="12.75"/>
    <row r="2906" s="142" customFormat="1" ht="12.75"/>
    <row r="2907" s="142" customFormat="1" ht="12.75"/>
    <row r="2908" s="142" customFormat="1" ht="12.75"/>
    <row r="2909" s="142" customFormat="1" ht="12.75"/>
    <row r="2910" s="142" customFormat="1" ht="12.75"/>
    <row r="2911" s="142" customFormat="1" ht="12.75"/>
    <row r="2912" s="142" customFormat="1" ht="12.75"/>
    <row r="2913" s="142" customFormat="1" ht="12.75"/>
    <row r="2914" s="142" customFormat="1" ht="12.75"/>
    <row r="2915" s="142" customFormat="1" ht="12.75"/>
    <row r="2916" s="142" customFormat="1" ht="12.75"/>
    <row r="2917" s="142" customFormat="1" ht="12.75"/>
    <row r="2918" s="142" customFormat="1" ht="12.75"/>
    <row r="2919" s="142" customFormat="1" ht="12.75"/>
    <row r="2920" s="142" customFormat="1" ht="12.75"/>
    <row r="2921" s="142" customFormat="1" ht="12.75"/>
    <row r="2922" s="142" customFormat="1" ht="12.75"/>
    <row r="2923" s="142" customFormat="1" ht="12.75"/>
    <row r="2924" s="142" customFormat="1" ht="12.75"/>
    <row r="2925" s="142" customFormat="1" ht="12.75"/>
    <row r="2926" s="142" customFormat="1" ht="12.75"/>
    <row r="2927" s="142" customFormat="1" ht="12.75"/>
    <row r="2928" s="142" customFormat="1" ht="12.75"/>
    <row r="2929" s="142" customFormat="1" ht="12.75"/>
    <row r="2930" s="142" customFormat="1" ht="12.75"/>
    <row r="2931" s="142" customFormat="1" ht="12.75"/>
    <row r="2932" s="142" customFormat="1" ht="12.75"/>
    <row r="2933" s="142" customFormat="1" ht="12.75"/>
    <row r="2934" s="142" customFormat="1" ht="12.75"/>
    <row r="2935" s="142" customFormat="1" ht="12.75"/>
    <row r="2936" s="142" customFormat="1" ht="12.75"/>
    <row r="2937" s="142" customFormat="1" ht="12.75"/>
    <row r="2938" s="142" customFormat="1" ht="12.75"/>
    <row r="2939" s="142" customFormat="1" ht="12.75"/>
    <row r="2940" s="142" customFormat="1" ht="12.75"/>
    <row r="2941" s="142" customFormat="1" ht="12.75"/>
    <row r="2942" s="142" customFormat="1" ht="12.75"/>
    <row r="2943" s="142" customFormat="1" ht="12.75"/>
    <row r="2944" s="142" customFormat="1" ht="12.75"/>
    <row r="2945" s="142" customFormat="1" ht="12.75"/>
    <row r="2946" s="142" customFormat="1" ht="12.75"/>
    <row r="2947" s="142" customFormat="1" ht="12.75"/>
    <row r="2948" s="142" customFormat="1" ht="12.75"/>
    <row r="2949" s="142" customFormat="1" ht="12.75"/>
    <row r="2950" s="142" customFormat="1" ht="12.75"/>
    <row r="2951" s="142" customFormat="1" ht="12.75"/>
    <row r="2952" s="142" customFormat="1" ht="12.75"/>
    <row r="2953" s="142" customFormat="1" ht="12.75"/>
    <row r="2954" s="142" customFormat="1" ht="12.75"/>
    <row r="2955" s="142" customFormat="1" ht="12.75"/>
    <row r="2956" s="142" customFormat="1" ht="12.75"/>
    <row r="2957" s="142" customFormat="1" ht="12.75"/>
    <row r="2958" s="142" customFormat="1" ht="12.75"/>
    <row r="2959" s="142" customFormat="1" ht="12.75"/>
    <row r="2960" s="142" customFormat="1" ht="12.75"/>
    <row r="2961" s="142" customFormat="1" ht="12.75"/>
    <row r="2962" s="142" customFormat="1" ht="12.75"/>
    <row r="2963" s="142" customFormat="1" ht="12.75"/>
    <row r="2964" s="142" customFormat="1" ht="12.75"/>
    <row r="2965" s="142" customFormat="1" ht="12.75"/>
    <row r="2966" s="142" customFormat="1" ht="12.75"/>
    <row r="2967" s="142" customFormat="1" ht="12.75"/>
    <row r="2968" s="142" customFormat="1" ht="12.75"/>
    <row r="2969" s="142" customFormat="1" ht="12.75"/>
    <row r="2970" s="142" customFormat="1" ht="12.75"/>
    <row r="2971" s="142" customFormat="1" ht="12.75"/>
    <row r="2972" s="142" customFormat="1" ht="12.75"/>
    <row r="2973" s="142" customFormat="1" ht="12.75"/>
    <row r="2974" s="142" customFormat="1" ht="12.75"/>
    <row r="2975" s="142" customFormat="1" ht="12.75"/>
    <row r="2976" s="142" customFormat="1" ht="12.75"/>
    <row r="2977" s="142" customFormat="1" ht="12.75"/>
    <row r="2978" s="142" customFormat="1" ht="12.75"/>
    <row r="2979" s="142" customFormat="1" ht="12.75"/>
    <row r="2980" s="142" customFormat="1" ht="12.75"/>
    <row r="2981" s="142" customFormat="1" ht="12.75"/>
    <row r="2982" s="142" customFormat="1" ht="12.75"/>
    <row r="2983" s="142" customFormat="1" ht="12.75"/>
    <row r="2984" s="142" customFormat="1" ht="12.75"/>
    <row r="2985" s="142" customFormat="1" ht="12.75"/>
    <row r="2986" s="142" customFormat="1" ht="12.75"/>
    <row r="2987" s="142" customFormat="1" ht="12.75"/>
    <row r="2988" s="142" customFormat="1" ht="12.75"/>
    <row r="2989" s="142" customFormat="1" ht="12.75"/>
    <row r="2990" s="142" customFormat="1" ht="12.75"/>
    <row r="2991" s="142" customFormat="1" ht="12.75"/>
    <row r="2992" s="142" customFormat="1" ht="12.75"/>
    <row r="2993" s="142" customFormat="1" ht="12.75"/>
    <row r="2994" s="142" customFormat="1" ht="12.75"/>
    <row r="2995" s="142" customFormat="1" ht="12.75"/>
    <row r="2996" s="142" customFormat="1" ht="12.75"/>
    <row r="2997" s="142" customFormat="1" ht="12.75"/>
    <row r="2998" s="142" customFormat="1" ht="12.75"/>
    <row r="2999" s="142" customFormat="1" ht="12.75"/>
    <row r="3000" s="142" customFormat="1" ht="12.75"/>
    <row r="3001" s="142" customFormat="1" ht="12.75"/>
    <row r="3002" s="142" customFormat="1" ht="12.75"/>
    <row r="3003" s="142" customFormat="1" ht="12.75"/>
    <row r="3004" s="142" customFormat="1" ht="12.75"/>
    <row r="3005" s="142" customFormat="1" ht="12.75"/>
    <row r="3006" s="142" customFormat="1" ht="12.75"/>
    <row r="3007" s="142" customFormat="1" ht="12.75"/>
    <row r="3008" s="142" customFormat="1" ht="12.75"/>
    <row r="3009" s="142" customFormat="1" ht="12.75"/>
    <row r="3010" s="142" customFormat="1" ht="12.75"/>
    <row r="3011" s="142" customFormat="1" ht="12.75"/>
    <row r="3012" s="142" customFormat="1" ht="12.75"/>
    <row r="3013" s="142" customFormat="1" ht="12.75"/>
    <row r="3014" s="142" customFormat="1" ht="12.75"/>
    <row r="3015" s="142" customFormat="1" ht="12.75"/>
    <row r="3016" s="142" customFormat="1" ht="12.75"/>
    <row r="3017" s="142" customFormat="1" ht="12.75"/>
    <row r="3018" s="142" customFormat="1" ht="12.75"/>
    <row r="3019" s="142" customFormat="1" ht="12.75"/>
    <row r="3020" s="142" customFormat="1" ht="12.75"/>
    <row r="3021" s="142" customFormat="1" ht="12.75"/>
    <row r="3022" s="142" customFormat="1" ht="12.75"/>
    <row r="3023" s="142" customFormat="1" ht="12.75"/>
    <row r="3024" s="142" customFormat="1" ht="12.75"/>
    <row r="3025" s="142" customFormat="1" ht="12.75"/>
    <row r="3026" s="142" customFormat="1" ht="12.75"/>
    <row r="3027" s="142" customFormat="1" ht="12.75"/>
    <row r="3028" s="142" customFormat="1" ht="12.75"/>
    <row r="3029" s="142" customFormat="1" ht="12.75"/>
    <row r="3030" s="142" customFormat="1" ht="12.75"/>
    <row r="3031" s="142" customFormat="1" ht="12.75"/>
    <row r="3032" s="142" customFormat="1" ht="12.75"/>
    <row r="3033" s="142" customFormat="1" ht="12.75"/>
    <row r="3034" s="142" customFormat="1" ht="12.75"/>
    <row r="3035" s="142" customFormat="1" ht="12.75"/>
    <row r="3036" s="142" customFormat="1" ht="12.75"/>
    <row r="3037" s="142" customFormat="1" ht="12.75"/>
    <row r="3038" s="142" customFormat="1" ht="12.75"/>
    <row r="3039" s="142" customFormat="1" ht="12.75"/>
    <row r="3040" s="142" customFormat="1" ht="12.75"/>
    <row r="3041" s="142" customFormat="1" ht="12.75"/>
    <row r="3042" s="142" customFormat="1" ht="12.75"/>
    <row r="3043" s="142" customFormat="1" ht="12.75"/>
    <row r="3044" s="142" customFormat="1" ht="12.75"/>
    <row r="3045" s="142" customFormat="1" ht="12.75"/>
    <row r="3046" s="142" customFormat="1" ht="12.75"/>
    <row r="3047" s="142" customFormat="1" ht="12.75"/>
    <row r="3048" s="142" customFormat="1" ht="12.75"/>
    <row r="3049" s="142" customFormat="1" ht="12.75"/>
    <row r="3050" s="142" customFormat="1" ht="12.75"/>
    <row r="3051" s="142" customFormat="1" ht="12.75"/>
    <row r="3052" s="142" customFormat="1" ht="12.75"/>
    <row r="3053" s="142" customFormat="1" ht="12.75"/>
    <row r="3054" s="142" customFormat="1" ht="12.75"/>
    <row r="3055" s="142" customFormat="1" ht="12.75"/>
    <row r="3056" s="142" customFormat="1" ht="12.75"/>
    <row r="3057" s="142" customFormat="1" ht="12.75"/>
    <row r="3058" s="142" customFormat="1" ht="12.75"/>
    <row r="3059" s="142" customFormat="1" ht="12.75"/>
    <row r="3060" s="142" customFormat="1" ht="12.75"/>
    <row r="3061" s="142" customFormat="1" ht="12.75"/>
    <row r="3062" s="142" customFormat="1" ht="12.75"/>
    <row r="3063" s="142" customFormat="1" ht="12.75"/>
    <row r="3064" s="142" customFormat="1" ht="12.75"/>
    <row r="3065" s="142" customFormat="1" ht="12.75"/>
    <row r="3066" s="142" customFormat="1" ht="12.75"/>
    <row r="3067" s="142" customFormat="1" ht="12.75"/>
    <row r="3068" s="142" customFormat="1" ht="12.75"/>
    <row r="3069" s="142" customFormat="1" ht="12.75"/>
    <row r="3070" s="142" customFormat="1" ht="12.75"/>
    <row r="3071" s="142" customFormat="1" ht="12.75"/>
    <row r="3072" s="142" customFormat="1" ht="12.75"/>
    <row r="3073" s="142" customFormat="1" ht="12.75"/>
    <row r="3074" s="142" customFormat="1" ht="12.75"/>
    <row r="3075" s="142" customFormat="1" ht="12.75"/>
    <row r="3076" s="142" customFormat="1" ht="12.75"/>
    <row r="3077" s="142" customFormat="1" ht="12.75"/>
    <row r="3078" s="142" customFormat="1" ht="12.75"/>
    <row r="3079" s="142" customFormat="1" ht="12.75"/>
    <row r="3080" s="142" customFormat="1" ht="12.75"/>
    <row r="3081" s="142" customFormat="1" ht="12.75"/>
    <row r="3082" s="142" customFormat="1" ht="12.75"/>
    <row r="3083" s="142" customFormat="1" ht="12.75"/>
    <row r="3084" s="142" customFormat="1" ht="12.75"/>
    <row r="3085" s="142" customFormat="1" ht="12.75"/>
    <row r="3086" s="142" customFormat="1" ht="12.75"/>
    <row r="3087" s="142" customFormat="1" ht="12.75"/>
    <row r="3088" s="142" customFormat="1" ht="12.75"/>
    <row r="3089" s="142" customFormat="1" ht="12.75"/>
    <row r="3090" s="142" customFormat="1" ht="12.75"/>
    <row r="3091" s="142" customFormat="1" ht="12.75"/>
    <row r="3092" s="142" customFormat="1" ht="12.75"/>
    <row r="3093" s="142" customFormat="1" ht="12.75"/>
    <row r="3094" s="142" customFormat="1" ht="12.75"/>
    <row r="3095" s="142" customFormat="1" ht="12.75"/>
    <row r="3096" s="142" customFormat="1" ht="12.75"/>
    <row r="3097" s="142" customFormat="1" ht="12.75"/>
    <row r="3098" s="142" customFormat="1" ht="12.75"/>
    <row r="3099" s="142" customFormat="1" ht="12.75"/>
    <row r="3100" s="142" customFormat="1" ht="12.75"/>
    <row r="3101" s="142" customFormat="1" ht="12.75"/>
    <row r="3102" s="142" customFormat="1" ht="12.75"/>
    <row r="3103" s="142" customFormat="1" ht="12.75"/>
    <row r="3104" s="142" customFormat="1" ht="12.75"/>
    <row r="3105" s="142" customFormat="1" ht="12.75"/>
    <row r="3106" s="142" customFormat="1" ht="12.75"/>
    <row r="3107" s="142" customFormat="1" ht="12.75"/>
    <row r="3108" s="142" customFormat="1" ht="12.75"/>
    <row r="3109" s="142" customFormat="1" ht="12.75"/>
    <row r="3110" s="142" customFormat="1" ht="12.75"/>
    <row r="3111" s="142" customFormat="1" ht="12.75"/>
    <row r="3112" s="142" customFormat="1" ht="12.75"/>
    <row r="3113" s="142" customFormat="1" ht="12.75"/>
    <row r="3114" s="142" customFormat="1" ht="12.75"/>
    <row r="3115" s="142" customFormat="1" ht="12.75"/>
    <row r="3116" s="142" customFormat="1" ht="12.75"/>
    <row r="3117" s="142" customFormat="1" ht="12.75"/>
    <row r="3118" s="142" customFormat="1" ht="12.75"/>
    <row r="3119" s="142" customFormat="1" ht="12.75"/>
    <row r="3120" s="142" customFormat="1" ht="12.75"/>
    <row r="3121" s="142" customFormat="1" ht="12.75"/>
    <row r="3122" s="142" customFormat="1" ht="12.75"/>
    <row r="3123" s="142" customFormat="1" ht="12.75"/>
    <row r="3124" s="142" customFormat="1" ht="12.75"/>
    <row r="3125" s="142" customFormat="1" ht="12.75"/>
    <row r="3126" s="142" customFormat="1" ht="12.75"/>
    <row r="3127" s="142" customFormat="1" ht="12.75"/>
    <row r="3128" s="142" customFormat="1" ht="12.75"/>
    <row r="3129" s="142" customFormat="1" ht="12.75"/>
    <row r="3130" s="142" customFormat="1" ht="12.75"/>
    <row r="3131" s="142" customFormat="1" ht="12.75"/>
    <row r="3132" s="142" customFormat="1" ht="12.75"/>
    <row r="3133" s="142" customFormat="1" ht="12.75"/>
    <row r="3134" s="142" customFormat="1" ht="12.75"/>
    <row r="3135" s="142" customFormat="1" ht="12.75"/>
    <row r="3136" s="142" customFormat="1" ht="12.75"/>
    <row r="3137" s="142" customFormat="1" ht="12.75"/>
    <row r="3138" s="142" customFormat="1" ht="12.75"/>
    <row r="3139" s="142" customFormat="1" ht="12.75"/>
    <row r="3140" s="142" customFormat="1" ht="12.75"/>
    <row r="3141" s="142" customFormat="1" ht="12.75"/>
    <row r="3142" s="142" customFormat="1" ht="12.75"/>
    <row r="3143" s="142" customFormat="1" ht="12.75"/>
    <row r="3144" s="142" customFormat="1" ht="12.75"/>
    <row r="3145" s="142" customFormat="1" ht="12.75"/>
    <row r="3146" s="142" customFormat="1" ht="12.75"/>
    <row r="3147" s="142" customFormat="1" ht="12.75"/>
    <row r="3148" s="142" customFormat="1" ht="12.75"/>
    <row r="3149" s="142" customFormat="1" ht="12.75"/>
    <row r="3150" s="142" customFormat="1" ht="12.75"/>
    <row r="3151" s="142" customFormat="1" ht="12.75"/>
    <row r="3152" s="142" customFormat="1" ht="12.75"/>
    <row r="3153" s="142" customFormat="1" ht="12.75"/>
    <row r="3154" s="142" customFormat="1" ht="12.75"/>
    <row r="3155" s="142" customFormat="1" ht="12.75"/>
    <row r="3156" s="142" customFormat="1" ht="12.75"/>
    <row r="3157" s="142" customFormat="1" ht="12.75"/>
    <row r="3158" s="142" customFormat="1" ht="12.75"/>
    <row r="3159" s="142" customFormat="1" ht="12.75"/>
    <row r="3160" s="142" customFormat="1" ht="12.75"/>
    <row r="3161" s="142" customFormat="1" ht="12.75"/>
    <row r="3162" s="142" customFormat="1" ht="12.75"/>
    <row r="3163" s="142" customFormat="1" ht="12.75"/>
    <row r="3164" s="142" customFormat="1" ht="12.75"/>
    <row r="3165" s="142" customFormat="1" ht="12.75"/>
    <row r="3166" s="142" customFormat="1" ht="12.75"/>
    <row r="3167" s="142" customFormat="1" ht="12.75"/>
    <row r="3168" s="142" customFormat="1" ht="12.75"/>
    <row r="3169" s="142" customFormat="1" ht="12.75"/>
    <row r="3170" s="142" customFormat="1" ht="12.75"/>
    <row r="3171" s="142" customFormat="1" ht="12.75"/>
    <row r="3172" s="142" customFormat="1" ht="12.75"/>
    <row r="3173" s="142" customFormat="1" ht="12.75"/>
    <row r="3174" s="142" customFormat="1" ht="12.75"/>
    <row r="3175" s="142" customFormat="1" ht="12.75"/>
    <row r="3176" s="142" customFormat="1" ht="12.75"/>
    <row r="3177" s="142" customFormat="1" ht="12.75"/>
    <row r="3178" s="142" customFormat="1" ht="12.75"/>
    <row r="3179" s="142" customFormat="1" ht="12.75"/>
    <row r="3180" s="142" customFormat="1" ht="12.75"/>
    <row r="3181" s="142" customFormat="1" ht="12.75"/>
    <row r="3182" s="142" customFormat="1" ht="12.75"/>
    <row r="3183" s="142" customFormat="1" ht="12.75"/>
    <row r="3184" s="142" customFormat="1" ht="12.75"/>
    <row r="3185" s="142" customFormat="1" ht="12.75"/>
    <row r="3186" s="142" customFormat="1" ht="12.75"/>
    <row r="3187" s="142" customFormat="1" ht="12.75"/>
    <row r="3188" s="142" customFormat="1" ht="12.75"/>
    <row r="3189" s="142" customFormat="1" ht="12.75"/>
    <row r="3190" s="142" customFormat="1" ht="12.75"/>
    <row r="3191" s="142" customFormat="1" ht="12.75"/>
    <row r="3192" s="142" customFormat="1" ht="12.75"/>
    <row r="3193" s="142" customFormat="1" ht="12.75"/>
    <row r="3194" s="142" customFormat="1" ht="12.75"/>
    <row r="3195" s="142" customFormat="1" ht="12.75"/>
    <row r="3196" s="142" customFormat="1" ht="12.75"/>
    <row r="3197" s="142" customFormat="1" ht="12.75"/>
    <row r="3198" s="142" customFormat="1" ht="12.75"/>
    <row r="3199" s="142" customFormat="1" ht="12.75"/>
    <row r="3200" s="142" customFormat="1" ht="12.75"/>
    <row r="3201" s="142" customFormat="1" ht="12.75"/>
    <row r="3202" s="142" customFormat="1" ht="12.75"/>
    <row r="3203" s="142" customFormat="1" ht="12.75"/>
    <row r="3204" s="142" customFormat="1" ht="12.75"/>
    <row r="3205" s="142" customFormat="1" ht="12.75"/>
    <row r="3206" s="142" customFormat="1" ht="12.75"/>
    <row r="3207" s="142" customFormat="1" ht="12.75"/>
    <row r="3208" s="142" customFormat="1" ht="12.75"/>
    <row r="3209" s="142" customFormat="1" ht="12.75"/>
    <row r="3210" s="142" customFormat="1" ht="12.75"/>
    <row r="3211" s="142" customFormat="1" ht="12.75"/>
    <row r="3212" s="142" customFormat="1" ht="12.75"/>
    <row r="3213" s="142" customFormat="1" ht="12.75"/>
    <row r="3214" s="142" customFormat="1" ht="12.75"/>
    <row r="3215" s="142" customFormat="1" ht="12.75"/>
    <row r="3216" s="142" customFormat="1" ht="12.75"/>
    <row r="3217" s="142" customFormat="1" ht="12.75"/>
    <row r="3218" s="142" customFormat="1" ht="12.75"/>
    <row r="3219" s="142" customFormat="1" ht="12.75"/>
    <row r="3220" s="142" customFormat="1" ht="12.75"/>
    <row r="3221" s="142" customFormat="1" ht="12.75"/>
    <row r="3222" s="142" customFormat="1" ht="12.75"/>
    <row r="3223" s="142" customFormat="1" ht="12.75"/>
    <row r="3224" s="142" customFormat="1" ht="12.75"/>
    <row r="3225" s="142" customFormat="1" ht="12.75"/>
    <row r="3226" s="142" customFormat="1" ht="12.75"/>
    <row r="3227" s="142" customFormat="1" ht="12.75"/>
    <row r="3228" s="142" customFormat="1" ht="12.75"/>
    <row r="3229" s="142" customFormat="1" ht="12.75"/>
    <row r="3230" s="142" customFormat="1" ht="12.75"/>
    <row r="3231" s="142" customFormat="1" ht="12.75"/>
    <row r="3232" s="142" customFormat="1" ht="12.75"/>
    <row r="3233" s="142" customFormat="1" ht="12.75"/>
    <row r="3234" s="142" customFormat="1" ht="12.75"/>
    <row r="3235" s="142" customFormat="1" ht="12.75"/>
    <row r="3236" s="142" customFormat="1" ht="12.75"/>
    <row r="3237" s="142" customFormat="1" ht="12.75"/>
    <row r="3238" s="142" customFormat="1" ht="12.75"/>
    <row r="3239" s="142" customFormat="1" ht="12.75"/>
    <row r="3240" s="142" customFormat="1" ht="12.75"/>
    <row r="3241" s="142" customFormat="1" ht="12.75"/>
    <row r="3242" s="142" customFormat="1" ht="12.75"/>
    <row r="3243" s="142" customFormat="1" ht="12.75"/>
    <row r="3244" s="142" customFormat="1" ht="12.75"/>
    <row r="3245" s="142" customFormat="1" ht="12.75"/>
    <row r="3246" s="142" customFormat="1" ht="12.75"/>
    <row r="3247" s="142" customFormat="1" ht="12.75"/>
    <row r="3248" s="142" customFormat="1" ht="12.75"/>
    <row r="3249" s="142" customFormat="1" ht="12.75"/>
    <row r="3250" s="142" customFormat="1" ht="12.75"/>
    <row r="3251" s="142" customFormat="1" ht="12.75"/>
    <row r="3252" s="142" customFormat="1" ht="12.75"/>
    <row r="3253" s="142" customFormat="1" ht="12.75"/>
    <row r="3254" s="142" customFormat="1" ht="12.75"/>
    <row r="3255" s="142" customFormat="1" ht="12.75"/>
    <row r="3256" s="142" customFormat="1" ht="12.75"/>
    <row r="3257" s="142" customFormat="1" ht="12.75"/>
    <row r="3258" s="142" customFormat="1" ht="12.75"/>
    <row r="3259" s="142" customFormat="1" ht="12.75"/>
    <row r="3260" s="142" customFormat="1" ht="12.75"/>
    <row r="3261" s="142" customFormat="1" ht="12.75"/>
    <row r="3262" s="142" customFormat="1" ht="12.75"/>
    <row r="3263" s="142" customFormat="1" ht="12.75"/>
    <row r="3264" s="142" customFormat="1" ht="12.75"/>
    <row r="3265" s="142" customFormat="1" ht="12.75"/>
    <row r="3266" s="142" customFormat="1" ht="12.75"/>
    <row r="3267" s="142" customFormat="1" ht="12.75"/>
    <row r="3268" s="142" customFormat="1" ht="12.75"/>
    <row r="3269" s="142" customFormat="1" ht="12.75"/>
    <row r="3270" s="142" customFormat="1" ht="12.75"/>
    <row r="3271" s="142" customFormat="1" ht="12.75"/>
    <row r="3272" s="142" customFormat="1" ht="12.75"/>
    <row r="3273" s="142" customFormat="1" ht="12.75"/>
    <row r="3274" s="142" customFormat="1" ht="12.75"/>
    <row r="3275" s="142" customFormat="1" ht="12.75"/>
    <row r="3276" s="142" customFormat="1" ht="12.75"/>
    <row r="3277" s="142" customFormat="1" ht="12.75"/>
    <row r="3278" s="142" customFormat="1" ht="12.75"/>
    <row r="3279" s="142" customFormat="1" ht="12.75"/>
    <row r="3280" s="142" customFormat="1" ht="12.75"/>
    <row r="3281" s="142" customFormat="1" ht="12.75"/>
    <row r="3282" s="142" customFormat="1" ht="12.75"/>
    <row r="3283" s="142" customFormat="1" ht="12.75"/>
    <row r="3284" s="142" customFormat="1" ht="12.75"/>
    <row r="3285" s="142" customFormat="1" ht="12.75"/>
    <row r="3286" s="142" customFormat="1" ht="12.75"/>
    <row r="3287" s="142" customFormat="1" ht="12.75"/>
    <row r="3288" s="142" customFormat="1" ht="12.75"/>
    <row r="3289" s="142" customFormat="1" ht="12.75"/>
    <row r="3290" s="142" customFormat="1" ht="12.75"/>
    <row r="3291" s="142" customFormat="1" ht="12.75"/>
    <row r="3292" s="142" customFormat="1" ht="12.75"/>
    <row r="3293" s="142" customFormat="1" ht="12.75"/>
    <row r="3294" s="142" customFormat="1" ht="12.75"/>
    <row r="3295" s="142" customFormat="1" ht="12.75"/>
    <row r="3296" s="142" customFormat="1" ht="12.75"/>
    <row r="3297" s="142" customFormat="1" ht="12.75"/>
    <row r="3298" s="142" customFormat="1" ht="12.75"/>
    <row r="3299" s="142" customFormat="1" ht="12.75"/>
    <row r="3300" s="142" customFormat="1" ht="12.75"/>
    <row r="3301" s="142" customFormat="1" ht="12.75"/>
    <row r="3302" s="142" customFormat="1" ht="12.75"/>
    <row r="3303" s="142" customFormat="1" ht="12.75"/>
    <row r="3304" s="142" customFormat="1" ht="12.75"/>
    <row r="3305" s="142" customFormat="1" ht="12.75"/>
    <row r="3306" s="142" customFormat="1" ht="12.75"/>
    <row r="3307" s="142" customFormat="1" ht="12.75"/>
    <row r="3308" s="142" customFormat="1" ht="12.75"/>
    <row r="3309" s="142" customFormat="1" ht="12.75"/>
    <row r="3310" s="142" customFormat="1" ht="12.75"/>
    <row r="3311" s="142" customFormat="1" ht="12.75"/>
    <row r="3312" s="142" customFormat="1" ht="12.75"/>
    <row r="3313" s="142" customFormat="1" ht="12.75"/>
    <row r="3314" s="142" customFormat="1" ht="12.75"/>
    <row r="3315" s="142" customFormat="1" ht="12.75"/>
    <row r="3316" s="142" customFormat="1" ht="12.75"/>
    <row r="3317" s="142" customFormat="1" ht="12.75"/>
    <row r="3318" s="142" customFormat="1" ht="12.75"/>
    <row r="3319" s="142" customFormat="1" ht="12.75"/>
    <row r="3320" s="142" customFormat="1" ht="12.75"/>
    <row r="3321" s="142" customFormat="1" ht="12.75"/>
    <row r="3322" s="142" customFormat="1" ht="12.75"/>
    <row r="3323" s="142" customFormat="1" ht="12.75"/>
    <row r="3324" s="142" customFormat="1" ht="12.75"/>
    <row r="3325" s="142" customFormat="1" ht="12.75"/>
    <row r="3326" s="142" customFormat="1" ht="12.75"/>
    <row r="3327" s="142" customFormat="1" ht="12.75"/>
    <row r="3328" s="142" customFormat="1" ht="12.75"/>
    <row r="3329" s="142" customFormat="1" ht="12.75"/>
    <row r="3330" s="142" customFormat="1" ht="12.75"/>
    <row r="3331" s="142" customFormat="1" ht="12.75"/>
    <row r="3332" s="142" customFormat="1" ht="12.75"/>
    <row r="3333" s="142" customFormat="1" ht="12.75"/>
    <row r="3334" s="142" customFormat="1" ht="12.75"/>
    <row r="3335" s="142" customFormat="1" ht="12.75"/>
    <row r="3336" s="142" customFormat="1" ht="12.75"/>
    <row r="3337" s="142" customFormat="1" ht="12.75"/>
    <row r="3338" s="142" customFormat="1" ht="12.75"/>
    <row r="3339" s="142" customFormat="1" ht="12.75"/>
    <row r="3340" s="142" customFormat="1" ht="12.75"/>
    <row r="3341" s="142" customFormat="1" ht="12.75"/>
    <row r="3342" s="142" customFormat="1" ht="12.75"/>
    <row r="3343" s="142" customFormat="1" ht="12.75"/>
    <row r="3344" s="142" customFormat="1" ht="12.75"/>
    <row r="3345" s="142" customFormat="1" ht="12.75"/>
    <row r="3346" s="142" customFormat="1" ht="12.75"/>
    <row r="3347" s="142" customFormat="1" ht="12.75"/>
    <row r="3348" s="142" customFormat="1" ht="12.75"/>
    <row r="3349" s="142" customFormat="1" ht="12.75"/>
    <row r="3350" s="142" customFormat="1" ht="12.75"/>
    <row r="3351" s="142" customFormat="1" ht="12.75"/>
    <row r="3352" s="142" customFormat="1" ht="12.75"/>
    <row r="3353" s="142" customFormat="1" ht="12.75"/>
    <row r="3354" s="142" customFormat="1" ht="12.75"/>
    <row r="3355" s="142" customFormat="1" ht="12.75"/>
    <row r="3356" s="142" customFormat="1" ht="12.75"/>
    <row r="3357" s="142" customFormat="1" ht="12.75"/>
    <row r="3358" s="142" customFormat="1" ht="12.75"/>
    <row r="3359" s="142" customFormat="1" ht="12.75"/>
    <row r="3360" s="142" customFormat="1" ht="12.75"/>
    <row r="3361" s="142" customFormat="1" ht="12.75"/>
    <row r="3362" s="142" customFormat="1" ht="12.75"/>
    <row r="3363" s="142" customFormat="1" ht="12.75"/>
    <row r="3364" s="142" customFormat="1" ht="12.75"/>
    <row r="3365" s="142" customFormat="1" ht="12.75"/>
    <row r="3366" s="142" customFormat="1" ht="12.75"/>
    <row r="3367" s="142" customFormat="1" ht="12.75"/>
    <row r="3368" s="142" customFormat="1" ht="12.75"/>
    <row r="3369" s="142" customFormat="1" ht="12.75"/>
    <row r="3370" s="142" customFormat="1" ht="12.75"/>
    <row r="3371" s="142" customFormat="1" ht="12.75"/>
    <row r="3372" s="142" customFormat="1" ht="12.75"/>
    <row r="3373" s="142" customFormat="1" ht="12.75"/>
    <row r="3374" s="142" customFormat="1" ht="12.75"/>
    <row r="3375" s="142" customFormat="1" ht="12.75"/>
    <row r="3376" s="142" customFormat="1" ht="12.75"/>
    <row r="3377" s="142" customFormat="1" ht="12.75"/>
    <row r="3378" s="142" customFormat="1" ht="12.75"/>
    <row r="3379" s="142" customFormat="1" ht="12.75"/>
    <row r="3380" s="142" customFormat="1" ht="12.75"/>
    <row r="3381" s="142" customFormat="1" ht="12.75"/>
    <row r="3382" s="142" customFormat="1" ht="12.75"/>
    <row r="3383" s="142" customFormat="1" ht="12.75"/>
    <row r="3384" s="142" customFormat="1" ht="12.75"/>
    <row r="3385" s="142" customFormat="1" ht="12.75"/>
    <row r="3386" s="142" customFormat="1" ht="12.75"/>
    <row r="3387" s="142" customFormat="1" ht="12.75"/>
    <row r="3388" s="142" customFormat="1" ht="12.75"/>
    <row r="3389" s="142" customFormat="1" ht="12.75"/>
    <row r="3390" s="142" customFormat="1" ht="12.75"/>
    <row r="3391" s="142" customFormat="1" ht="12.75"/>
    <row r="3392" s="142" customFormat="1" ht="12.75"/>
    <row r="3393" s="142" customFormat="1" ht="12.75"/>
    <row r="3394" s="142" customFormat="1" ht="12.75"/>
    <row r="3395" s="142" customFormat="1" ht="12.75"/>
    <row r="3396" s="142" customFormat="1" ht="12.75"/>
    <row r="3397" s="142" customFormat="1" ht="12.75"/>
    <row r="3398" s="142" customFormat="1" ht="12.75"/>
    <row r="3399" s="142" customFormat="1" ht="12.75"/>
    <row r="3400" s="142" customFormat="1" ht="12.75"/>
    <row r="3401" s="142" customFormat="1" ht="12.75"/>
    <row r="3402" s="142" customFormat="1" ht="12.75"/>
    <row r="3403" s="142" customFormat="1" ht="12.75"/>
    <row r="3404" s="142" customFormat="1" ht="12.75"/>
    <row r="3405" s="142" customFormat="1" ht="12.75"/>
    <row r="3406" s="142" customFormat="1" ht="12.75"/>
    <row r="3407" s="142" customFormat="1" ht="12.75"/>
    <row r="3408" s="142" customFormat="1" ht="12.75"/>
    <row r="3409" s="142" customFormat="1" ht="12.75"/>
    <row r="3410" s="142" customFormat="1" ht="12.75"/>
    <row r="3411" s="142" customFormat="1" ht="12.75"/>
    <row r="3412" s="142" customFormat="1" ht="12.75"/>
    <row r="3413" s="142" customFormat="1" ht="12.75"/>
    <row r="3414" s="142" customFormat="1" ht="12.75"/>
    <row r="3415" s="142" customFormat="1" ht="12.75"/>
    <row r="3416" s="142" customFormat="1" ht="12.75"/>
    <row r="3417" s="142" customFormat="1" ht="12.75"/>
    <row r="3418" s="142" customFormat="1" ht="12.75"/>
    <row r="3419" s="142" customFormat="1" ht="12.75"/>
    <row r="3420" s="142" customFormat="1" ht="12.75"/>
    <row r="3421" s="142" customFormat="1" ht="12.75"/>
    <row r="3422" s="142" customFormat="1" ht="12.75"/>
    <row r="3423" s="142" customFormat="1" ht="12.75"/>
    <row r="3424" s="142" customFormat="1" ht="12.75"/>
    <row r="3425" s="142" customFormat="1" ht="12.75"/>
    <row r="3426" s="142" customFormat="1" ht="12.75"/>
    <row r="3427" s="142" customFormat="1" ht="12.75"/>
    <row r="3428" s="142" customFormat="1" ht="12.75"/>
    <row r="3429" s="142" customFormat="1" ht="12.75"/>
    <row r="3430" s="142" customFormat="1" ht="12.75"/>
    <row r="3431" s="142" customFormat="1" ht="12.75"/>
    <row r="3432" s="142" customFormat="1" ht="12.75"/>
    <row r="3433" s="142" customFormat="1" ht="12.75"/>
    <row r="3434" s="142" customFormat="1" ht="12.75"/>
    <row r="3435" s="142" customFormat="1" ht="12.75"/>
    <row r="3436" s="142" customFormat="1" ht="12.75"/>
    <row r="3437" s="142" customFormat="1" ht="12.75"/>
    <row r="3438" s="142" customFormat="1" ht="12.75"/>
    <row r="3439" s="142" customFormat="1" ht="12.75"/>
    <row r="3440" s="142" customFormat="1" ht="12.75"/>
    <row r="3441" s="142" customFormat="1" ht="12.75"/>
    <row r="3442" s="142" customFormat="1" ht="12.75"/>
    <row r="3443" s="142" customFormat="1" ht="12.75"/>
    <row r="3444" s="142" customFormat="1" ht="12.75"/>
  </sheetData>
  <sheetProtection password="EF65" sheet="1" objects="1" scenarios="1"/>
  <mergeCells count="40">
    <mergeCell ref="A27:I27"/>
    <mergeCell ref="A3:I3"/>
    <mergeCell ref="F23:G23"/>
    <mergeCell ref="H23:I23"/>
    <mergeCell ref="F24:G24"/>
    <mergeCell ref="H24:I24"/>
    <mergeCell ref="A24:E24"/>
    <mergeCell ref="B19:E19"/>
    <mergeCell ref="H6:I6"/>
    <mergeCell ref="C6:E6"/>
    <mergeCell ref="A26:I26"/>
    <mergeCell ref="A25:I25"/>
    <mergeCell ref="B13:E13"/>
    <mergeCell ref="B14:E14"/>
    <mergeCell ref="B16:E16"/>
    <mergeCell ref="A17:I17"/>
    <mergeCell ref="A23:E23"/>
    <mergeCell ref="A21:I21"/>
    <mergeCell ref="A22:I22"/>
    <mergeCell ref="B15:E15"/>
    <mergeCell ref="A10:E10"/>
    <mergeCell ref="B11:E11"/>
    <mergeCell ref="B12:E12"/>
    <mergeCell ref="A9:I9"/>
    <mergeCell ref="F19:G19"/>
    <mergeCell ref="H19:I19"/>
    <mergeCell ref="A20:I20"/>
    <mergeCell ref="A18:E18"/>
    <mergeCell ref="F18:G18"/>
    <mergeCell ref="H18:I18"/>
    <mergeCell ref="A1:E1"/>
    <mergeCell ref="F1:G1"/>
    <mergeCell ref="H1:I1"/>
    <mergeCell ref="A8:I8"/>
    <mergeCell ref="A4:I4"/>
    <mergeCell ref="A5:I5"/>
    <mergeCell ref="A7:I7"/>
    <mergeCell ref="A2:I2"/>
    <mergeCell ref="A6:B6"/>
    <mergeCell ref="F6:G6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31">
      <selection activeCell="I6" sqref="I6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5.7109375" style="0" customWidth="1"/>
    <col min="4" max="5" width="6.28125" style="0" customWidth="1"/>
    <col min="6" max="6" width="5.7109375" style="0" customWidth="1"/>
    <col min="7" max="8" width="6.28125" style="0" customWidth="1"/>
    <col min="9" max="9" width="5.8515625" style="142" customWidth="1"/>
    <col min="10" max="11" width="6.28125" style="142" customWidth="1"/>
    <col min="12" max="12" width="5.7109375" style="142" customWidth="1"/>
    <col min="13" max="14" width="6.28125" style="142" customWidth="1"/>
    <col min="15" max="56" width="9.140625" style="142" customWidth="1"/>
  </cols>
  <sheetData>
    <row r="1" spans="1:14" ht="12.75">
      <c r="A1" s="971" t="s">
        <v>193</v>
      </c>
      <c r="B1" s="972"/>
      <c r="C1" s="974" t="s">
        <v>180</v>
      </c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5"/>
    </row>
    <row r="2" spans="1:14" ht="12.75">
      <c r="A2" s="973"/>
      <c r="B2" s="416"/>
      <c r="C2" s="976" t="s">
        <v>266</v>
      </c>
      <c r="D2" s="976"/>
      <c r="E2" s="976"/>
      <c r="F2" s="976" t="s">
        <v>280</v>
      </c>
      <c r="G2" s="976"/>
      <c r="H2" s="977"/>
      <c r="I2" s="978" t="s">
        <v>175</v>
      </c>
      <c r="J2" s="976"/>
      <c r="K2" s="976"/>
      <c r="L2" s="976" t="s">
        <v>280</v>
      </c>
      <c r="M2" s="976"/>
      <c r="N2" s="979"/>
    </row>
    <row r="3" spans="1:14" ht="22.5" customHeight="1">
      <c r="A3" s="973"/>
      <c r="B3" s="416"/>
      <c r="C3" s="272" t="s">
        <v>343</v>
      </c>
      <c r="D3" s="968" t="s">
        <v>181</v>
      </c>
      <c r="E3" s="969"/>
      <c r="F3" s="272" t="s">
        <v>343</v>
      </c>
      <c r="G3" s="968" t="s">
        <v>181</v>
      </c>
      <c r="H3" s="970"/>
      <c r="I3" s="273" t="s">
        <v>343</v>
      </c>
      <c r="J3" s="968" t="s">
        <v>181</v>
      </c>
      <c r="K3" s="969"/>
      <c r="L3" s="272" t="s">
        <v>343</v>
      </c>
      <c r="M3" s="968" t="s">
        <v>181</v>
      </c>
      <c r="N3" s="980"/>
    </row>
    <row r="4" spans="1:14" ht="24" customHeight="1">
      <c r="A4" s="77">
        <v>508</v>
      </c>
      <c r="B4" s="125" t="s">
        <v>308</v>
      </c>
      <c r="C4" s="284"/>
      <c r="D4" s="490">
        <v>38040</v>
      </c>
      <c r="E4" s="480"/>
      <c r="F4" s="289"/>
      <c r="G4" s="465"/>
      <c r="H4" s="466"/>
      <c r="I4" s="284"/>
      <c r="J4" s="490">
        <v>38040</v>
      </c>
      <c r="K4" s="480"/>
      <c r="L4" s="289"/>
      <c r="M4" s="465"/>
      <c r="N4" s="466"/>
    </row>
    <row r="5" spans="1:14" ht="24" customHeight="1">
      <c r="A5" s="80" t="s">
        <v>178</v>
      </c>
      <c r="B5" s="125" t="s">
        <v>309</v>
      </c>
      <c r="C5" s="181">
        <v>0</v>
      </c>
      <c r="D5" s="445">
        <f>+C5*1810</f>
        <v>0</v>
      </c>
      <c r="E5" s="446"/>
      <c r="F5" s="289"/>
      <c r="G5" s="465"/>
      <c r="H5" s="466"/>
      <c r="I5" s="181">
        <v>0</v>
      </c>
      <c r="J5" s="445">
        <f>+I5*1810</f>
        <v>0</v>
      </c>
      <c r="K5" s="446"/>
      <c r="L5" s="289"/>
      <c r="M5" s="465"/>
      <c r="N5" s="466"/>
    </row>
    <row r="6" spans="1:14" ht="24" customHeight="1">
      <c r="A6" s="77" t="s">
        <v>179</v>
      </c>
      <c r="B6" s="249" t="s">
        <v>309</v>
      </c>
      <c r="C6" s="181">
        <v>0</v>
      </c>
      <c r="D6" s="445">
        <f>+C6*1810</f>
        <v>0</v>
      </c>
      <c r="E6" s="446"/>
      <c r="F6" s="289"/>
      <c r="G6" s="465"/>
      <c r="H6" s="466"/>
      <c r="I6" s="181">
        <v>0</v>
      </c>
      <c r="J6" s="445">
        <f>+I6*1810</f>
        <v>0</v>
      </c>
      <c r="K6" s="446"/>
      <c r="L6" s="289"/>
      <c r="M6" s="465"/>
      <c r="N6" s="466"/>
    </row>
    <row r="7" spans="1:14" ht="24" customHeight="1">
      <c r="A7" s="77">
        <v>510</v>
      </c>
      <c r="B7" s="249" t="s">
        <v>310</v>
      </c>
      <c r="C7" s="181">
        <v>0</v>
      </c>
      <c r="D7" s="445">
        <f>+C7*595</f>
        <v>0</v>
      </c>
      <c r="E7" s="446"/>
      <c r="F7" s="289"/>
      <c r="G7" s="465"/>
      <c r="H7" s="466"/>
      <c r="I7" s="181">
        <v>0</v>
      </c>
      <c r="J7" s="445">
        <f>+I7*595</f>
        <v>0</v>
      </c>
      <c r="K7" s="446"/>
      <c r="L7" s="289"/>
      <c r="M7" s="465"/>
      <c r="N7" s="466"/>
    </row>
    <row r="8" spans="1:14" ht="24" customHeight="1">
      <c r="A8" s="77">
        <v>511</v>
      </c>
      <c r="B8" s="249" t="s">
        <v>311</v>
      </c>
      <c r="C8" s="181">
        <v>0</v>
      </c>
      <c r="D8" s="445">
        <f>+C8*1190</f>
        <v>0</v>
      </c>
      <c r="E8" s="446"/>
      <c r="F8" s="289"/>
      <c r="G8" s="465"/>
      <c r="H8" s="466"/>
      <c r="I8" s="181">
        <v>0</v>
      </c>
      <c r="J8" s="445">
        <f>+I8*1190</f>
        <v>0</v>
      </c>
      <c r="K8" s="446"/>
      <c r="L8" s="289"/>
      <c r="M8" s="465"/>
      <c r="N8" s="466"/>
    </row>
    <row r="9" spans="1:14" ht="24" customHeight="1">
      <c r="A9" s="77">
        <v>512</v>
      </c>
      <c r="B9" s="249" t="s">
        <v>312</v>
      </c>
      <c r="C9" s="181">
        <v>0</v>
      </c>
      <c r="D9" s="445">
        <f>+C9*4170</f>
        <v>0</v>
      </c>
      <c r="E9" s="446"/>
      <c r="F9" s="289"/>
      <c r="G9" s="465"/>
      <c r="H9" s="466"/>
      <c r="I9" s="181">
        <v>0</v>
      </c>
      <c r="J9" s="445">
        <f>+I9*4170</f>
        <v>0</v>
      </c>
      <c r="K9" s="446"/>
      <c r="L9" s="289"/>
      <c r="M9" s="465"/>
      <c r="N9" s="466"/>
    </row>
    <row r="10" spans="1:14" ht="24" customHeight="1">
      <c r="A10" s="77">
        <v>513</v>
      </c>
      <c r="B10" s="249" t="s">
        <v>313</v>
      </c>
      <c r="C10" s="181">
        <v>0</v>
      </c>
      <c r="D10" s="445">
        <f>+C10*950</f>
        <v>0</v>
      </c>
      <c r="E10" s="446"/>
      <c r="F10" s="289"/>
      <c r="G10" s="465"/>
      <c r="H10" s="466"/>
      <c r="I10" s="181">
        <v>0</v>
      </c>
      <c r="J10" s="445">
        <f>+I10*950</f>
        <v>0</v>
      </c>
      <c r="K10" s="446"/>
      <c r="L10" s="289"/>
      <c r="M10" s="465"/>
      <c r="N10" s="466"/>
    </row>
    <row r="11" spans="1:14" ht="24" customHeight="1">
      <c r="A11" s="77">
        <v>514</v>
      </c>
      <c r="B11" s="249" t="s">
        <v>314</v>
      </c>
      <c r="C11" s="284"/>
      <c r="D11" s="490">
        <v>0</v>
      </c>
      <c r="E11" s="480"/>
      <c r="F11" s="289"/>
      <c r="G11" s="465"/>
      <c r="H11" s="466"/>
      <c r="I11" s="284"/>
      <c r="J11" s="490">
        <v>0</v>
      </c>
      <c r="K11" s="480"/>
      <c r="L11" s="289"/>
      <c r="M11" s="465"/>
      <c r="N11" s="466"/>
    </row>
    <row r="12" spans="1:14" ht="24" customHeight="1">
      <c r="A12" s="77">
        <v>515</v>
      </c>
      <c r="B12" s="249" t="s">
        <v>315</v>
      </c>
      <c r="C12" s="284"/>
      <c r="D12" s="490">
        <v>0</v>
      </c>
      <c r="E12" s="480"/>
      <c r="F12" s="290"/>
      <c r="G12" s="465"/>
      <c r="H12" s="466"/>
      <c r="I12" s="284"/>
      <c r="J12" s="490">
        <v>0</v>
      </c>
      <c r="K12" s="480"/>
      <c r="L12" s="290"/>
      <c r="M12" s="465"/>
      <c r="N12" s="466"/>
    </row>
    <row r="13" spans="1:14" ht="24" customHeight="1">
      <c r="A13" s="77">
        <v>516</v>
      </c>
      <c r="B13" s="249" t="s">
        <v>108</v>
      </c>
      <c r="C13" s="284"/>
      <c r="D13" s="490">
        <v>0</v>
      </c>
      <c r="E13" s="480"/>
      <c r="F13" s="290"/>
      <c r="G13" s="291"/>
      <c r="H13" s="292"/>
      <c r="I13" s="284"/>
      <c r="J13" s="490">
        <v>0</v>
      </c>
      <c r="K13" s="480"/>
      <c r="L13" s="290"/>
      <c r="M13" s="291"/>
      <c r="N13" s="292"/>
    </row>
    <row r="14" spans="1:14" ht="24" customHeight="1">
      <c r="A14" s="77">
        <v>517</v>
      </c>
      <c r="B14" s="249" t="s">
        <v>109</v>
      </c>
      <c r="C14" s="284"/>
      <c r="D14" s="490">
        <v>0</v>
      </c>
      <c r="E14" s="480"/>
      <c r="F14" s="290"/>
      <c r="G14" s="291"/>
      <c r="H14" s="292"/>
      <c r="I14" s="284"/>
      <c r="J14" s="490">
        <v>0</v>
      </c>
      <c r="K14" s="480"/>
      <c r="L14" s="290"/>
      <c r="M14" s="291"/>
      <c r="N14" s="292"/>
    </row>
    <row r="15" spans="1:14" ht="24" customHeight="1">
      <c r="A15" s="77">
        <v>518</v>
      </c>
      <c r="B15" s="249" t="s">
        <v>110</v>
      </c>
      <c r="C15" s="284"/>
      <c r="D15" s="490">
        <v>0</v>
      </c>
      <c r="E15" s="480"/>
      <c r="F15" s="290"/>
      <c r="G15" s="291"/>
      <c r="H15" s="292"/>
      <c r="I15" s="284"/>
      <c r="J15" s="490">
        <v>0</v>
      </c>
      <c r="K15" s="480"/>
      <c r="L15" s="290"/>
      <c r="M15" s="291"/>
      <c r="N15" s="292"/>
    </row>
    <row r="16" spans="1:14" ht="71.25" customHeight="1" thickBot="1">
      <c r="A16" s="78">
        <v>519</v>
      </c>
      <c r="B16" s="274" t="s">
        <v>182</v>
      </c>
      <c r="C16" s="285"/>
      <c r="D16" s="560">
        <f>+SUM(D4:E15)</f>
        <v>38040</v>
      </c>
      <c r="E16" s="981"/>
      <c r="F16" s="293"/>
      <c r="G16" s="500"/>
      <c r="H16" s="501"/>
      <c r="I16" s="285"/>
      <c r="J16" s="560">
        <f>+SUM(J4:K15)</f>
        <v>38040</v>
      </c>
      <c r="K16" s="981"/>
      <c r="L16" s="293"/>
      <c r="M16" s="500"/>
      <c r="N16" s="501"/>
    </row>
    <row r="17" spans="1:14" ht="12" customHeight="1">
      <c r="A17" s="512"/>
      <c r="B17" s="512"/>
      <c r="C17" s="512"/>
      <c r="D17" s="512"/>
      <c r="E17" s="512"/>
      <c r="F17" s="512"/>
      <c r="G17" s="512"/>
      <c r="H17" s="512"/>
      <c r="I17" s="336"/>
      <c r="J17" s="336"/>
      <c r="K17" s="336"/>
      <c r="L17" s="336"/>
      <c r="M17" s="336"/>
      <c r="N17" s="336"/>
    </row>
    <row r="18" spans="1:14" ht="13.5" thickBot="1">
      <c r="A18" s="967" t="s">
        <v>183</v>
      </c>
      <c r="B18" s="967"/>
      <c r="C18" s="967"/>
      <c r="D18" s="967"/>
      <c r="E18" s="967"/>
      <c r="F18" s="967"/>
      <c r="G18" s="967"/>
      <c r="H18" s="967"/>
      <c r="I18" s="914"/>
      <c r="J18" s="914"/>
      <c r="K18" s="914"/>
      <c r="L18" s="914"/>
      <c r="M18" s="914"/>
      <c r="N18" s="914"/>
    </row>
    <row r="19" spans="1:14" ht="18" customHeight="1">
      <c r="A19" s="959"/>
      <c r="B19" s="960"/>
      <c r="C19" s="960"/>
      <c r="D19" s="960"/>
      <c r="E19" s="960"/>
      <c r="F19" s="960"/>
      <c r="G19" s="963" t="s">
        <v>397</v>
      </c>
      <c r="H19" s="963"/>
      <c r="I19" s="963"/>
      <c r="J19" s="963"/>
      <c r="K19" s="963"/>
      <c r="L19" s="963"/>
      <c r="M19" s="963"/>
      <c r="N19" s="964"/>
    </row>
    <row r="20" spans="1:14" ht="18" customHeight="1">
      <c r="A20" s="961"/>
      <c r="B20" s="962"/>
      <c r="C20" s="962"/>
      <c r="D20" s="962"/>
      <c r="E20" s="962"/>
      <c r="F20" s="962"/>
      <c r="G20" s="965" t="s">
        <v>174</v>
      </c>
      <c r="H20" s="965"/>
      <c r="I20" s="965"/>
      <c r="J20" s="965"/>
      <c r="K20" s="965" t="s">
        <v>184</v>
      </c>
      <c r="L20" s="965"/>
      <c r="M20" s="965"/>
      <c r="N20" s="966"/>
    </row>
    <row r="21" spans="1:14" ht="24" customHeight="1" thickBot="1">
      <c r="A21" s="275">
        <v>520</v>
      </c>
      <c r="B21" s="953" t="s">
        <v>185</v>
      </c>
      <c r="C21" s="954"/>
      <c r="D21" s="954"/>
      <c r="E21" s="954"/>
      <c r="F21" s="955"/>
      <c r="G21" s="946">
        <f>+D16+J16</f>
        <v>76080</v>
      </c>
      <c r="H21" s="956"/>
      <c r="I21" s="956"/>
      <c r="J21" s="956"/>
      <c r="K21" s="957"/>
      <c r="L21" s="957"/>
      <c r="M21" s="957"/>
      <c r="N21" s="958"/>
    </row>
    <row r="22" spans="1:14" ht="12.75">
      <c r="A22" s="512"/>
      <c r="B22" s="512"/>
      <c r="C22" s="512"/>
      <c r="D22" s="512"/>
      <c r="E22" s="512"/>
      <c r="F22" s="512"/>
      <c r="G22" s="512"/>
      <c r="H22" s="512"/>
      <c r="I22" s="336"/>
      <c r="J22" s="336"/>
      <c r="K22" s="336"/>
      <c r="L22" s="336"/>
      <c r="M22" s="336"/>
      <c r="N22" s="336"/>
    </row>
    <row r="23" spans="1:14" ht="13.5" thickBot="1">
      <c r="A23" s="967" t="s">
        <v>186</v>
      </c>
      <c r="B23" s="967"/>
      <c r="C23" s="967"/>
      <c r="D23" s="967"/>
      <c r="E23" s="967"/>
      <c r="F23" s="967"/>
      <c r="G23" s="967"/>
      <c r="H23" s="967"/>
      <c r="I23" s="914"/>
      <c r="J23" s="914"/>
      <c r="K23" s="914"/>
      <c r="L23" s="914"/>
      <c r="M23" s="914"/>
      <c r="N23" s="914"/>
    </row>
    <row r="24" spans="1:14" ht="18" customHeight="1">
      <c r="A24" s="959"/>
      <c r="B24" s="960"/>
      <c r="C24" s="960"/>
      <c r="D24" s="960"/>
      <c r="E24" s="960"/>
      <c r="F24" s="960"/>
      <c r="G24" s="963" t="s">
        <v>397</v>
      </c>
      <c r="H24" s="963"/>
      <c r="I24" s="963"/>
      <c r="J24" s="963"/>
      <c r="K24" s="963"/>
      <c r="L24" s="963"/>
      <c r="M24" s="963"/>
      <c r="N24" s="964"/>
    </row>
    <row r="25" spans="1:14" ht="18" customHeight="1">
      <c r="A25" s="961"/>
      <c r="B25" s="962"/>
      <c r="C25" s="962"/>
      <c r="D25" s="962"/>
      <c r="E25" s="962"/>
      <c r="F25" s="962"/>
      <c r="G25" s="965" t="s">
        <v>174</v>
      </c>
      <c r="H25" s="965"/>
      <c r="I25" s="965"/>
      <c r="J25" s="965"/>
      <c r="K25" s="965" t="s">
        <v>184</v>
      </c>
      <c r="L25" s="965"/>
      <c r="M25" s="965"/>
      <c r="N25" s="966"/>
    </row>
    <row r="26" spans="1:14" ht="24" customHeight="1" thickBot="1">
      <c r="A26" s="275">
        <v>521</v>
      </c>
      <c r="B26" s="953" t="s">
        <v>187</v>
      </c>
      <c r="C26" s="954"/>
      <c r="D26" s="954"/>
      <c r="E26" s="954"/>
      <c r="F26" s="955"/>
      <c r="G26" s="946">
        <f>MAX(+5Př1!F19-5Př2!G21,0)</f>
        <v>0</v>
      </c>
      <c r="H26" s="956"/>
      <c r="I26" s="956"/>
      <c r="J26" s="956"/>
      <c r="K26" s="957"/>
      <c r="L26" s="957"/>
      <c r="M26" s="957"/>
      <c r="N26" s="958"/>
    </row>
    <row r="27" spans="1:14" ht="12.75">
      <c r="A27" s="512"/>
      <c r="B27" s="512"/>
      <c r="C27" s="512"/>
      <c r="D27" s="512"/>
      <c r="E27" s="512"/>
      <c r="F27" s="512"/>
      <c r="G27" s="512"/>
      <c r="H27" s="512"/>
      <c r="I27" s="336"/>
      <c r="J27" s="336"/>
      <c r="K27" s="336"/>
      <c r="L27" s="336"/>
      <c r="M27" s="336"/>
      <c r="N27" s="336"/>
    </row>
    <row r="28" spans="1:14" ht="13.5" thickBot="1">
      <c r="A28" s="967" t="s">
        <v>188</v>
      </c>
      <c r="B28" s="967"/>
      <c r="C28" s="967"/>
      <c r="D28" s="967"/>
      <c r="E28" s="967"/>
      <c r="F28" s="967"/>
      <c r="G28" s="967"/>
      <c r="H28" s="967"/>
      <c r="I28" s="914"/>
      <c r="J28" s="914"/>
      <c r="K28" s="914"/>
      <c r="L28" s="914"/>
      <c r="M28" s="914"/>
      <c r="N28" s="914"/>
    </row>
    <row r="29" spans="1:14" ht="12.75">
      <c r="A29" s="959"/>
      <c r="B29" s="960"/>
      <c r="C29" s="960"/>
      <c r="D29" s="960"/>
      <c r="E29" s="960"/>
      <c r="F29" s="960"/>
      <c r="G29" s="963" t="s">
        <v>397</v>
      </c>
      <c r="H29" s="963"/>
      <c r="I29" s="963"/>
      <c r="J29" s="963"/>
      <c r="K29" s="963"/>
      <c r="L29" s="963"/>
      <c r="M29" s="963"/>
      <c r="N29" s="964"/>
    </row>
    <row r="30" spans="1:14" ht="12.75">
      <c r="A30" s="961"/>
      <c r="B30" s="962"/>
      <c r="C30" s="962"/>
      <c r="D30" s="962"/>
      <c r="E30" s="962"/>
      <c r="F30" s="962"/>
      <c r="G30" s="965" t="s">
        <v>266</v>
      </c>
      <c r="H30" s="965"/>
      <c r="I30" s="965"/>
      <c r="J30" s="965"/>
      <c r="K30" s="965" t="s">
        <v>184</v>
      </c>
      <c r="L30" s="965"/>
      <c r="M30" s="965"/>
      <c r="N30" s="966"/>
    </row>
    <row r="31" spans="1:14" ht="24" customHeight="1">
      <c r="A31" s="277">
        <v>522</v>
      </c>
      <c r="B31" s="982" t="s">
        <v>189</v>
      </c>
      <c r="C31" s="983"/>
      <c r="D31" s="983"/>
      <c r="E31" s="983"/>
      <c r="F31" s="984"/>
      <c r="G31" s="985">
        <f>+CEILING(G26/2,1)</f>
        <v>0</v>
      </c>
      <c r="H31" s="986"/>
      <c r="I31" s="986"/>
      <c r="J31" s="986"/>
      <c r="K31" s="987"/>
      <c r="L31" s="987"/>
      <c r="M31" s="987"/>
      <c r="N31" s="988"/>
    </row>
    <row r="32" spans="1:14" ht="24" customHeight="1">
      <c r="A32" s="277">
        <v>523</v>
      </c>
      <c r="B32" s="982" t="s">
        <v>190</v>
      </c>
      <c r="C32" s="983"/>
      <c r="D32" s="983"/>
      <c r="E32" s="983"/>
      <c r="F32" s="984"/>
      <c r="G32" s="989">
        <v>0</v>
      </c>
      <c r="H32" s="990"/>
      <c r="I32" s="990"/>
      <c r="J32" s="990"/>
      <c r="K32" s="987"/>
      <c r="L32" s="987"/>
      <c r="M32" s="987"/>
      <c r="N32" s="988"/>
    </row>
    <row r="33" spans="1:14" ht="24" customHeight="1">
      <c r="A33" s="277">
        <v>524</v>
      </c>
      <c r="B33" s="982" t="s">
        <v>191</v>
      </c>
      <c r="C33" s="983"/>
      <c r="D33" s="983"/>
      <c r="E33" s="983"/>
      <c r="F33" s="984"/>
      <c r="G33" s="989">
        <v>0</v>
      </c>
      <c r="H33" s="990"/>
      <c r="I33" s="990"/>
      <c r="J33" s="990"/>
      <c r="K33" s="987"/>
      <c r="L33" s="987"/>
      <c r="M33" s="987"/>
      <c r="N33" s="988"/>
    </row>
    <row r="34" spans="1:14" ht="24" customHeight="1">
      <c r="A34" s="277">
        <v>525</v>
      </c>
      <c r="B34" s="276" t="s">
        <v>113</v>
      </c>
      <c r="C34" s="991"/>
      <c r="D34" s="992"/>
      <c r="E34" s="992"/>
      <c r="F34" s="993"/>
      <c r="G34" s="989">
        <v>0</v>
      </c>
      <c r="H34" s="990"/>
      <c r="I34" s="990"/>
      <c r="J34" s="990"/>
      <c r="K34" s="987"/>
      <c r="L34" s="987"/>
      <c r="M34" s="987"/>
      <c r="N34" s="988"/>
    </row>
    <row r="35" spans="1:14" ht="24" customHeight="1" thickBot="1">
      <c r="A35" s="275">
        <v>526</v>
      </c>
      <c r="B35" s="953" t="s">
        <v>192</v>
      </c>
      <c r="C35" s="954"/>
      <c r="D35" s="954"/>
      <c r="E35" s="954"/>
      <c r="F35" s="955"/>
      <c r="G35" s="946">
        <f>+G31-SUM(G32:J34)</f>
        <v>0</v>
      </c>
      <c r="H35" s="956"/>
      <c r="I35" s="956"/>
      <c r="J35" s="956"/>
      <c r="K35" s="957"/>
      <c r="L35" s="957"/>
      <c r="M35" s="957"/>
      <c r="N35" s="958"/>
    </row>
    <row r="36" spans="1:14" ht="12.75">
      <c r="A36" s="994" t="s">
        <v>27</v>
      </c>
      <c r="B36" s="994"/>
      <c r="C36" s="994"/>
      <c r="D36" s="994"/>
      <c r="E36" s="995"/>
      <c r="F36" s="995"/>
      <c r="G36" s="995"/>
      <c r="H36" s="995"/>
      <c r="I36" s="995"/>
      <c r="J36" s="336"/>
      <c r="K36" s="336"/>
      <c r="L36" s="336"/>
      <c r="M36" s="336"/>
      <c r="N36" s="336"/>
    </row>
    <row r="37" spans="1:8" ht="12.75">
      <c r="A37" s="142"/>
      <c r="B37" s="142"/>
      <c r="C37" s="142"/>
      <c r="D37" s="142"/>
      <c r="E37" s="142"/>
      <c r="F37" s="142"/>
      <c r="G37" s="142"/>
      <c r="H37" s="142"/>
    </row>
    <row r="38" spans="1:8" ht="12.75">
      <c r="A38" s="142"/>
      <c r="B38" s="142"/>
      <c r="C38" s="142"/>
      <c r="D38" s="142"/>
      <c r="E38" s="142"/>
      <c r="F38" s="142"/>
      <c r="G38" s="142"/>
      <c r="H38" s="142"/>
    </row>
    <row r="39" spans="1:8" ht="12.75">
      <c r="A39" s="142"/>
      <c r="B39" s="142"/>
      <c r="C39" s="142"/>
      <c r="D39" s="142"/>
      <c r="E39" s="142"/>
      <c r="F39" s="142"/>
      <c r="G39" s="142"/>
      <c r="H39" s="142"/>
    </row>
    <row r="40" spans="1:8" ht="12.75">
      <c r="A40" s="142"/>
      <c r="B40" s="142"/>
      <c r="C40" s="142"/>
      <c r="D40" s="142"/>
      <c r="E40" s="142"/>
      <c r="F40" s="142"/>
      <c r="G40" s="142"/>
      <c r="H40" s="142"/>
    </row>
    <row r="41" spans="1:8" ht="12.75">
      <c r="A41" s="142"/>
      <c r="B41" s="142"/>
      <c r="C41" s="142"/>
      <c r="D41" s="142"/>
      <c r="E41" s="142"/>
      <c r="F41" s="142"/>
      <c r="G41" s="142"/>
      <c r="H41" s="142"/>
    </row>
    <row r="42" spans="1:8" ht="12.75">
      <c r="A42" s="142"/>
      <c r="B42" s="142"/>
      <c r="C42" s="142"/>
      <c r="D42" s="142"/>
      <c r="E42" s="142"/>
      <c r="F42" s="142"/>
      <c r="G42" s="142"/>
      <c r="H42" s="142"/>
    </row>
    <row r="43" spans="1:8" ht="12.75">
      <c r="A43" s="142"/>
      <c r="B43" s="142"/>
      <c r="C43" s="142"/>
      <c r="D43" s="142"/>
      <c r="E43" s="142"/>
      <c r="F43" s="142"/>
      <c r="G43" s="142"/>
      <c r="H43" s="142"/>
    </row>
    <row r="44" spans="1:8" ht="12.75">
      <c r="A44" s="142"/>
      <c r="B44" s="142"/>
      <c r="C44" s="142"/>
      <c r="D44" s="142"/>
      <c r="E44" s="142"/>
      <c r="F44" s="142"/>
      <c r="G44" s="142"/>
      <c r="H44" s="142"/>
    </row>
    <row r="45" spans="1:8" ht="12.75">
      <c r="A45" s="142"/>
      <c r="B45" s="142"/>
      <c r="C45" s="142"/>
      <c r="D45" s="142"/>
      <c r="E45" s="142"/>
      <c r="F45" s="142"/>
      <c r="G45" s="142"/>
      <c r="H45" s="142"/>
    </row>
    <row r="46" spans="1:8" ht="12.75">
      <c r="A46" s="142"/>
      <c r="B46" s="142"/>
      <c r="C46" s="142"/>
      <c r="D46" s="142"/>
      <c r="E46" s="142"/>
      <c r="F46" s="142"/>
      <c r="G46" s="142"/>
      <c r="H46" s="142"/>
    </row>
    <row r="47" spans="1:8" ht="12.75">
      <c r="A47" s="142"/>
      <c r="B47" s="142"/>
      <c r="C47" s="142"/>
      <c r="D47" s="142"/>
      <c r="E47" s="142"/>
      <c r="F47" s="142"/>
      <c r="G47" s="142"/>
      <c r="H47" s="142"/>
    </row>
    <row r="48" spans="1:8" ht="12.75">
      <c r="A48" s="142"/>
      <c r="B48" s="142"/>
      <c r="C48" s="142"/>
      <c r="D48" s="142"/>
      <c r="E48" s="142"/>
      <c r="F48" s="142"/>
      <c r="G48" s="142"/>
      <c r="H48" s="142"/>
    </row>
    <row r="49" s="142" customFormat="1" ht="12.75"/>
    <row r="50" s="142" customFormat="1" ht="12.75"/>
    <row r="51" s="142" customFormat="1" ht="12.75"/>
    <row r="52" s="142" customFormat="1" ht="12.75"/>
    <row r="53" s="142" customFormat="1" ht="12.75"/>
    <row r="54" s="142" customFormat="1" ht="12.75"/>
    <row r="55" s="142" customFormat="1" ht="12.75"/>
    <row r="56" s="142" customFormat="1" ht="12.75"/>
    <row r="57" s="142" customFormat="1" ht="12.75"/>
    <row r="58" s="142" customFormat="1" ht="12.75"/>
    <row r="59" s="142" customFormat="1" ht="12.75"/>
    <row r="60" s="142" customFormat="1" ht="12.75"/>
    <row r="61" s="142" customFormat="1" ht="12.75"/>
    <row r="62" s="142" customFormat="1" ht="12.75"/>
    <row r="63" s="142" customFormat="1" ht="12.75"/>
    <row r="64" s="142" customFormat="1" ht="12.75"/>
    <row r="65" s="142" customFormat="1" ht="12.75"/>
    <row r="66" s="142" customFormat="1" ht="12.75"/>
    <row r="67" s="142" customFormat="1" ht="12.75"/>
    <row r="68" s="142" customFormat="1" ht="12.75"/>
    <row r="69" s="142" customFormat="1" ht="12.75"/>
    <row r="70" s="142" customFormat="1" ht="12.75"/>
    <row r="71" s="142" customFormat="1" ht="12.75"/>
    <row r="72" s="142" customFormat="1" ht="12.75"/>
    <row r="73" s="142" customFormat="1" ht="12.75"/>
    <row r="74" s="142" customFormat="1" ht="12.75"/>
    <row r="75" s="142" customFormat="1" ht="12.75"/>
    <row r="76" s="142" customFormat="1" ht="12.75"/>
    <row r="77" s="142" customFormat="1" ht="12.75"/>
    <row r="78" s="142" customFormat="1" ht="12.75"/>
    <row r="79" s="142" customFormat="1" ht="12.75"/>
    <row r="80" s="142" customFormat="1" ht="12.75"/>
    <row r="81" s="142" customFormat="1" ht="12.75"/>
    <row r="82" s="142" customFormat="1" ht="12.75"/>
    <row r="83" s="142" customFormat="1" ht="12.75"/>
    <row r="84" s="142" customFormat="1" ht="12.75"/>
    <row r="85" s="142" customFormat="1" ht="12.75"/>
    <row r="86" s="142" customFormat="1" ht="12.75"/>
    <row r="87" s="142" customFormat="1" ht="12.75"/>
    <row r="88" s="142" customFormat="1" ht="12.75"/>
    <row r="89" s="142" customFormat="1" ht="12.75"/>
    <row r="90" s="142" customFormat="1" ht="12.75"/>
    <row r="91" s="142" customFormat="1" ht="12.75"/>
    <row r="92" s="142" customFormat="1" ht="12.75"/>
    <row r="93" s="142" customFormat="1" ht="12.75"/>
    <row r="94" s="142" customFormat="1" ht="12.75"/>
    <row r="95" s="142" customFormat="1" ht="12.75"/>
    <row r="96" s="142" customFormat="1" ht="12.75"/>
    <row r="97" s="142" customFormat="1" ht="12.75"/>
    <row r="98" s="142" customFormat="1" ht="12.75"/>
    <row r="99" s="142" customFormat="1" ht="12.75"/>
    <row r="100" s="142" customFormat="1" ht="12.75"/>
    <row r="101" s="142" customFormat="1" ht="12.75"/>
    <row r="102" s="142" customFormat="1" ht="12.75"/>
    <row r="103" s="142" customFormat="1" ht="12.75"/>
    <row r="104" s="142" customFormat="1" ht="12.75"/>
    <row r="105" s="142" customFormat="1" ht="12.75"/>
    <row r="106" s="142" customFormat="1" ht="12.75"/>
    <row r="107" s="142" customFormat="1" ht="12.75"/>
    <row r="108" s="142" customFormat="1" ht="12.75"/>
    <row r="109" s="142" customFormat="1" ht="12.75"/>
    <row r="110" s="142" customFormat="1" ht="12.75"/>
    <row r="111" s="142" customFormat="1" ht="12.75"/>
    <row r="112" s="142" customFormat="1" ht="12.75"/>
    <row r="113" s="142" customFormat="1" ht="12.75"/>
    <row r="114" s="142" customFormat="1" ht="12.75"/>
    <row r="115" s="142" customFormat="1" ht="12.75"/>
    <row r="116" s="142" customFormat="1" ht="12.75"/>
    <row r="117" s="142" customFormat="1" ht="12.75"/>
    <row r="118" s="142" customFormat="1" ht="12.75"/>
    <row r="119" s="142" customFormat="1" ht="12.75"/>
    <row r="120" s="142" customFormat="1" ht="12.75"/>
    <row r="121" s="142" customFormat="1" ht="12.75"/>
    <row r="122" s="142" customFormat="1" ht="12.75"/>
    <row r="123" s="142" customFormat="1" ht="12.75"/>
    <row r="124" s="142" customFormat="1" ht="12.75"/>
    <row r="125" s="142" customFormat="1" ht="12.75"/>
    <row r="126" s="142" customFormat="1" ht="12.75"/>
    <row r="127" s="142" customFormat="1" ht="12.75"/>
    <row r="128" s="142" customFormat="1" ht="12.75"/>
    <row r="129" s="142" customFormat="1" ht="12.75"/>
  </sheetData>
  <sheetProtection password="EF65" sheet="1" objects="1" scenarios="1"/>
  <mergeCells count="96">
    <mergeCell ref="A36:N36"/>
    <mergeCell ref="G12:H12"/>
    <mergeCell ref="M12:N12"/>
    <mergeCell ref="K32:N32"/>
    <mergeCell ref="G33:J33"/>
    <mergeCell ref="K33:N33"/>
    <mergeCell ref="G34:J34"/>
    <mergeCell ref="K34:N34"/>
    <mergeCell ref="B35:F35"/>
    <mergeCell ref="G35:J35"/>
    <mergeCell ref="K35:N35"/>
    <mergeCell ref="B31:F31"/>
    <mergeCell ref="B32:F32"/>
    <mergeCell ref="B33:F33"/>
    <mergeCell ref="G31:J31"/>
    <mergeCell ref="K31:N31"/>
    <mergeCell ref="G32:J32"/>
    <mergeCell ref="C34:F34"/>
    <mergeCell ref="A28:N28"/>
    <mergeCell ref="B26:F26"/>
    <mergeCell ref="A29:F30"/>
    <mergeCell ref="G29:N29"/>
    <mergeCell ref="G30:J30"/>
    <mergeCell ref="K30:N30"/>
    <mergeCell ref="G26:J26"/>
    <mergeCell ref="K26:N26"/>
    <mergeCell ref="A27:N27"/>
    <mergeCell ref="M6:N6"/>
    <mergeCell ref="J7:K7"/>
    <mergeCell ref="M7:N7"/>
    <mergeCell ref="J6:K6"/>
    <mergeCell ref="J4:K4"/>
    <mergeCell ref="M4:N4"/>
    <mergeCell ref="J5:K5"/>
    <mergeCell ref="M5:N5"/>
    <mergeCell ref="M16:N16"/>
    <mergeCell ref="A18:N18"/>
    <mergeCell ref="G19:N19"/>
    <mergeCell ref="M8:N8"/>
    <mergeCell ref="M9:N9"/>
    <mergeCell ref="J10:K10"/>
    <mergeCell ref="M10:N10"/>
    <mergeCell ref="J11:K11"/>
    <mergeCell ref="M11:N11"/>
    <mergeCell ref="J9:K9"/>
    <mergeCell ref="D13:E13"/>
    <mergeCell ref="J12:K12"/>
    <mergeCell ref="J13:K13"/>
    <mergeCell ref="K20:N20"/>
    <mergeCell ref="D14:E14"/>
    <mergeCell ref="D15:E15"/>
    <mergeCell ref="A17:N17"/>
    <mergeCell ref="D16:E16"/>
    <mergeCell ref="G16:H16"/>
    <mergeCell ref="J16:K16"/>
    <mergeCell ref="G10:H10"/>
    <mergeCell ref="D11:E11"/>
    <mergeCell ref="G11:H11"/>
    <mergeCell ref="D12:E12"/>
    <mergeCell ref="G8:H8"/>
    <mergeCell ref="D9:E9"/>
    <mergeCell ref="G9:H9"/>
    <mergeCell ref="A19:F20"/>
    <mergeCell ref="G20:J20"/>
    <mergeCell ref="J8:K8"/>
    <mergeCell ref="D8:E8"/>
    <mergeCell ref="J14:K14"/>
    <mergeCell ref="J15:K15"/>
    <mergeCell ref="D10:E10"/>
    <mergeCell ref="D4:E4"/>
    <mergeCell ref="G4:H4"/>
    <mergeCell ref="D5:E5"/>
    <mergeCell ref="G5:H5"/>
    <mergeCell ref="D6:E6"/>
    <mergeCell ref="G6:H6"/>
    <mergeCell ref="D7:E7"/>
    <mergeCell ref="G7:H7"/>
    <mergeCell ref="D3:E3"/>
    <mergeCell ref="G3:H3"/>
    <mergeCell ref="A1:B3"/>
    <mergeCell ref="J3:K3"/>
    <mergeCell ref="C1:N1"/>
    <mergeCell ref="C2:E2"/>
    <mergeCell ref="F2:H2"/>
    <mergeCell ref="I2:K2"/>
    <mergeCell ref="L2:N2"/>
    <mergeCell ref="M3:N3"/>
    <mergeCell ref="B21:F21"/>
    <mergeCell ref="G21:J21"/>
    <mergeCell ref="K21:N21"/>
    <mergeCell ref="A24:F25"/>
    <mergeCell ref="G24:N24"/>
    <mergeCell ref="G25:J25"/>
    <mergeCell ref="K25:N25"/>
    <mergeCell ref="A22:N22"/>
    <mergeCell ref="A23:N23"/>
  </mergeCells>
  <printOptions horizontalCentered="1" verticalCentered="1"/>
  <pageMargins left="0.1968503937007874" right="0.1968503937007874" top="0.5905511811023623" bottom="0.3937007874015748" header="0.5118110236220472" footer="0.5118110236220472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22">
      <selection activeCell="B10" sqref="B10"/>
    </sheetView>
  </sheetViews>
  <sheetFormatPr defaultColWidth="9.140625" defaultRowHeight="12.75"/>
  <cols>
    <col min="1" max="4" width="24.00390625" style="3" customWidth="1"/>
    <col min="5" max="5" width="11.421875" style="41" bestFit="1" customWidth="1"/>
    <col min="6" max="27" width="9.140625" style="41" customWidth="1"/>
    <col min="28" max="16384" width="9.140625" style="3" customWidth="1"/>
  </cols>
  <sheetData>
    <row r="1" spans="1:6" ht="18" customHeight="1">
      <c r="A1" s="998" t="s">
        <v>282</v>
      </c>
      <c r="B1" s="366"/>
      <c r="C1" s="366"/>
      <c r="D1" s="366"/>
      <c r="E1" s="42"/>
      <c r="F1" s="42"/>
    </row>
    <row r="2" spans="1:6" ht="18" customHeight="1">
      <c r="A2" s="999"/>
      <c r="B2" s="999"/>
      <c r="C2" s="999"/>
      <c r="D2" s="999"/>
      <c r="E2" s="42"/>
      <c r="F2" s="42"/>
    </row>
    <row r="3" spans="1:6" ht="18" customHeight="1">
      <c r="A3" s="4" t="s">
        <v>228</v>
      </c>
      <c r="B3" s="1000" t="str">
        <f>+CONCATENATE(DAP1!J29," ",DAP1!B29)</f>
        <v> </v>
      </c>
      <c r="C3" s="1001"/>
      <c r="D3" s="1001"/>
      <c r="F3" s="42"/>
    </row>
    <row r="4" spans="1:6" ht="18" customHeight="1">
      <c r="A4" s="999"/>
      <c r="B4" s="328"/>
      <c r="C4" s="328"/>
      <c r="D4" s="328"/>
      <c r="F4" s="42"/>
    </row>
    <row r="5" spans="1:6" ht="18" customHeight="1">
      <c r="A5" s="4" t="s">
        <v>12</v>
      </c>
      <c r="B5" s="299">
        <f>+DAP3!C30</f>
        <v>0</v>
      </c>
      <c r="C5" s="999"/>
      <c r="D5" s="999"/>
      <c r="E5" s="42"/>
      <c r="F5" s="42"/>
    </row>
    <row r="6" spans="1:6" ht="18" customHeight="1" thickBot="1">
      <c r="A6" s="1002"/>
      <c r="B6" s="386"/>
      <c r="C6" s="386"/>
      <c r="D6" s="386"/>
      <c r="E6" s="42"/>
      <c r="F6" s="42"/>
    </row>
    <row r="7" spans="1:6" ht="18" customHeight="1">
      <c r="A7" s="43" t="s">
        <v>13</v>
      </c>
      <c r="B7" s="44" t="s">
        <v>14</v>
      </c>
      <c r="C7" s="44" t="s">
        <v>15</v>
      </c>
      <c r="D7" s="45" t="s">
        <v>16</v>
      </c>
      <c r="E7" s="46"/>
      <c r="F7" s="42"/>
    </row>
    <row r="8" spans="1:6" ht="18" customHeight="1" thickBot="1">
      <c r="A8" s="47"/>
      <c r="B8" s="48" t="s">
        <v>17</v>
      </c>
      <c r="C8" s="48" t="s">
        <v>18</v>
      </c>
      <c r="D8" s="49" t="s">
        <v>18</v>
      </c>
      <c r="E8" s="42"/>
      <c r="F8" s="42"/>
    </row>
    <row r="9" spans="1:6" ht="18" customHeight="1">
      <c r="A9" s="50"/>
      <c r="B9" s="51"/>
      <c r="C9" s="51"/>
      <c r="D9" s="52"/>
      <c r="F9" s="42"/>
    </row>
    <row r="10" spans="1:6" ht="18" customHeight="1">
      <c r="A10" s="53">
        <v>38807</v>
      </c>
      <c r="B10" s="6">
        <f>+DAP3!C42</f>
        <v>0</v>
      </c>
      <c r="C10" s="6">
        <v>0</v>
      </c>
      <c r="D10" s="54">
        <v>0</v>
      </c>
      <c r="F10" s="42"/>
    </row>
    <row r="11" spans="1:6" ht="30.75" customHeight="1">
      <c r="A11" s="55" t="s">
        <v>19</v>
      </c>
      <c r="B11" s="6">
        <v>0</v>
      </c>
      <c r="C11" s="6">
        <v>0</v>
      </c>
      <c r="D11" s="54">
        <v>0</v>
      </c>
      <c r="F11" s="42"/>
    </row>
    <row r="12" spans="1:6" ht="30.75" customHeight="1">
      <c r="A12" s="55" t="s">
        <v>359</v>
      </c>
      <c r="B12" s="6">
        <v>0</v>
      </c>
      <c r="C12" s="6">
        <v>0</v>
      </c>
      <c r="D12" s="54">
        <v>0</v>
      </c>
      <c r="F12" s="42"/>
    </row>
    <row r="13" spans="1:6" ht="18" customHeight="1">
      <c r="A13" s="53">
        <f>8+A10</f>
        <v>38815</v>
      </c>
      <c r="B13" s="6">
        <v>0</v>
      </c>
      <c r="C13" s="6">
        <v>0</v>
      </c>
      <c r="D13" s="54">
        <v>0</v>
      </c>
      <c r="F13" s="42"/>
    </row>
    <row r="14" spans="1:6" ht="18" customHeight="1">
      <c r="A14" s="53">
        <f>22+A13</f>
        <v>38837</v>
      </c>
      <c r="B14" s="6">
        <v>0</v>
      </c>
      <c r="C14" s="6">
        <v>0</v>
      </c>
      <c r="D14" s="54">
        <v>0</v>
      </c>
      <c r="F14" s="42"/>
    </row>
    <row r="15" spans="1:6" ht="18" customHeight="1">
      <c r="A15" s="53">
        <f>+A14+8</f>
        <v>38845</v>
      </c>
      <c r="B15" s="6">
        <v>0</v>
      </c>
      <c r="C15" s="6">
        <v>0</v>
      </c>
      <c r="D15" s="54">
        <v>0</v>
      </c>
      <c r="F15" s="42"/>
    </row>
    <row r="16" spans="1:6" ht="18" customHeight="1">
      <c r="A16" s="53">
        <f>31+A15</f>
        <v>38876</v>
      </c>
      <c r="B16" s="6">
        <v>0</v>
      </c>
      <c r="C16" s="6">
        <v>0</v>
      </c>
      <c r="D16" s="54">
        <v>0</v>
      </c>
      <c r="F16" s="42"/>
    </row>
    <row r="17" spans="1:4" ht="18" customHeight="1">
      <c r="A17" s="53">
        <f>8+A16-1</f>
        <v>38883</v>
      </c>
      <c r="B17" s="6">
        <f>CEILING(+A95*(IF($B$5&gt;150000,$B$5/4,0)+IF($B$5&gt;30000,$B$5*0.4,0)*IF($B$5&lt;150000,1,0)),100)</f>
        <v>0</v>
      </c>
      <c r="C17" s="6">
        <v>0</v>
      </c>
      <c r="D17" s="54">
        <v>0</v>
      </c>
    </row>
    <row r="18" spans="1:4" ht="18" customHeight="1">
      <c r="A18" s="53">
        <f>23+A17</f>
        <v>38906</v>
      </c>
      <c r="B18" s="6">
        <v>0</v>
      </c>
      <c r="C18" s="6">
        <v>0</v>
      </c>
      <c r="D18" s="54">
        <v>0</v>
      </c>
    </row>
    <row r="19" spans="1:4" ht="19.5" customHeight="1">
      <c r="A19" s="53">
        <f>31+A18</f>
        <v>38937</v>
      </c>
      <c r="B19" s="6">
        <v>0</v>
      </c>
      <c r="C19" s="6">
        <v>0</v>
      </c>
      <c r="D19" s="54">
        <v>0</v>
      </c>
    </row>
    <row r="20" spans="1:4" ht="18" customHeight="1">
      <c r="A20" s="53">
        <f>31+A19</f>
        <v>38968</v>
      </c>
      <c r="B20" s="6">
        <v>0</v>
      </c>
      <c r="C20" s="6">
        <v>0</v>
      </c>
      <c r="D20" s="54">
        <v>0</v>
      </c>
    </row>
    <row r="21" spans="1:4" ht="18" customHeight="1">
      <c r="A21" s="53">
        <f>7+A20</f>
        <v>38975</v>
      </c>
      <c r="B21" s="6">
        <f>CEILING(+A95*(IF($B$5&gt;150000,$B$5/4,0)),100)</f>
        <v>0</v>
      </c>
      <c r="C21" s="6">
        <v>0</v>
      </c>
      <c r="D21" s="54">
        <v>0</v>
      </c>
    </row>
    <row r="22" spans="1:4" ht="18" customHeight="1">
      <c r="A22" s="53">
        <f>23+A21</f>
        <v>38998</v>
      </c>
      <c r="B22" s="6">
        <v>0</v>
      </c>
      <c r="C22" s="6">
        <v>0</v>
      </c>
      <c r="D22" s="54">
        <v>0</v>
      </c>
    </row>
    <row r="23" spans="1:4" ht="18" customHeight="1">
      <c r="A23" s="53">
        <f>31+A22</f>
        <v>39029</v>
      </c>
      <c r="B23" s="6">
        <v>0</v>
      </c>
      <c r="C23" s="6">
        <v>0</v>
      </c>
      <c r="D23" s="54">
        <v>0</v>
      </c>
    </row>
    <row r="24" spans="1:4" ht="18" customHeight="1">
      <c r="A24" s="53">
        <f>30+A23</f>
        <v>39059</v>
      </c>
      <c r="B24" s="6">
        <v>0</v>
      </c>
      <c r="C24" s="6">
        <v>0</v>
      </c>
      <c r="D24" s="54">
        <v>0</v>
      </c>
    </row>
    <row r="25" spans="1:4" ht="18" customHeight="1">
      <c r="A25" s="53">
        <f>22+A24+1-16</f>
        <v>39066</v>
      </c>
      <c r="B25" s="6">
        <f>CEILING(+A95*(IF($B$5&gt;150000,$B$5/4,0)+IF($B$5&gt;30000,$B$5*0.4,0)*IF($B$5&lt;150000,1,0)),100)</f>
        <v>0</v>
      </c>
      <c r="C25" s="6">
        <v>0</v>
      </c>
      <c r="D25" s="54">
        <v>0</v>
      </c>
    </row>
    <row r="26" spans="1:4" ht="18" customHeight="1">
      <c r="A26" s="56">
        <f>24+A25</f>
        <v>39090</v>
      </c>
      <c r="B26" s="57">
        <v>0</v>
      </c>
      <c r="C26" s="6">
        <v>0</v>
      </c>
      <c r="D26" s="54">
        <v>0</v>
      </c>
    </row>
    <row r="27" spans="1:4" ht="18" customHeight="1">
      <c r="A27" s="56">
        <f>31+A26</f>
        <v>39121</v>
      </c>
      <c r="B27" s="57">
        <v>0</v>
      </c>
      <c r="C27" s="6">
        <v>0</v>
      </c>
      <c r="D27" s="54">
        <v>0</v>
      </c>
    </row>
    <row r="28" spans="1:4" ht="18" customHeight="1">
      <c r="A28" s="56">
        <f>28+A27</f>
        <v>39149</v>
      </c>
      <c r="B28" s="57">
        <v>0</v>
      </c>
      <c r="C28" s="6">
        <v>0</v>
      </c>
      <c r="D28" s="54">
        <v>0</v>
      </c>
    </row>
    <row r="29" spans="1:4" ht="18" customHeight="1" thickBot="1">
      <c r="A29" s="58">
        <f>7+A28</f>
        <v>39156</v>
      </c>
      <c r="B29" s="14">
        <f>CEILING(+A95*(IF($B$5&gt;150000,$B$5/4,0)),100)</f>
        <v>0</v>
      </c>
      <c r="C29" s="14">
        <v>0</v>
      </c>
      <c r="D29" s="15">
        <v>0</v>
      </c>
    </row>
    <row r="30" spans="1:4" ht="29.25" customHeight="1" thickBot="1">
      <c r="A30" s="1003" t="s">
        <v>402</v>
      </c>
      <c r="B30" s="1004"/>
      <c r="C30" s="1004"/>
      <c r="D30" s="1004"/>
    </row>
    <row r="31" spans="1:4" ht="17.25" customHeight="1" thickBot="1">
      <c r="A31" s="1005" t="s">
        <v>229</v>
      </c>
      <c r="B31" s="1006"/>
      <c r="C31" s="1006"/>
      <c r="D31" s="1006"/>
    </row>
    <row r="32" spans="1:4" ht="18" customHeight="1">
      <c r="A32" s="996" t="str">
        <f>+DAP1!A47</f>
        <v>Formulář zpracovala ASPEKT HM, daňová, účetní a auditorská kancelář, Bělohorská 39, Praha 6-Břevnov, www.aspekthm.cz</v>
      </c>
      <c r="B32" s="997"/>
      <c r="C32" s="997"/>
      <c r="D32" s="997"/>
    </row>
    <row r="33" spans="1:4" ht="12.75">
      <c r="A33" s="59"/>
      <c r="B33" s="41"/>
      <c r="C33" s="41"/>
      <c r="D33" s="41"/>
    </row>
    <row r="34" spans="1:4" ht="12.75">
      <c r="A34" s="59"/>
      <c r="B34" s="41"/>
      <c r="C34" s="41"/>
      <c r="D34" s="41"/>
    </row>
    <row r="35" spans="1:4" ht="12.75">
      <c r="A35" s="59"/>
      <c r="B35" s="41"/>
      <c r="C35" s="41"/>
      <c r="D35" s="41"/>
    </row>
    <row r="36" spans="1:4" ht="12.75">
      <c r="A36" s="41"/>
      <c r="B36" s="41"/>
      <c r="C36" s="41"/>
      <c r="D36" s="41"/>
    </row>
    <row r="37" spans="1:4" ht="12.75">
      <c r="A37" s="41"/>
      <c r="B37" s="41"/>
      <c r="C37" s="41"/>
      <c r="D37" s="41"/>
    </row>
    <row r="38" spans="1:4" ht="12.75">
      <c r="A38" s="41"/>
      <c r="B38" s="41"/>
      <c r="C38" s="41"/>
      <c r="D38" s="41"/>
    </row>
    <row r="39" spans="1:4" ht="12.75">
      <c r="A39" s="41"/>
      <c r="B39" s="41"/>
      <c r="C39" s="41"/>
      <c r="D39" s="41"/>
    </row>
    <row r="40" spans="1:4" ht="12.75">
      <c r="A40" s="41"/>
      <c r="B40" s="41"/>
      <c r="C40" s="41"/>
      <c r="D40" s="41"/>
    </row>
    <row r="41" spans="1:4" ht="12.75">
      <c r="A41" s="41"/>
      <c r="B41" s="41"/>
      <c r="C41" s="41"/>
      <c r="D41" s="41"/>
    </row>
    <row r="42" spans="1:4" ht="12.75">
      <c r="A42" s="41"/>
      <c r="B42" s="41"/>
      <c r="C42" s="41"/>
      <c r="D42" s="41"/>
    </row>
    <row r="43" spans="1:4" ht="12.75">
      <c r="A43" s="41"/>
      <c r="B43" s="41"/>
      <c r="C43" s="41"/>
      <c r="D43" s="41"/>
    </row>
    <row r="44" spans="1:4" ht="12.75">
      <c r="A44" s="41"/>
      <c r="B44" s="41"/>
      <c r="C44" s="41"/>
      <c r="D44" s="41"/>
    </row>
    <row r="45" spans="1:4" ht="12.75">
      <c r="A45" s="41"/>
      <c r="B45" s="41"/>
      <c r="C45" s="41"/>
      <c r="D45" s="41"/>
    </row>
    <row r="46" spans="1:4" ht="12.75">
      <c r="A46" s="41"/>
      <c r="B46" s="41"/>
      <c r="C46" s="41"/>
      <c r="D46" s="41"/>
    </row>
    <row r="47" spans="1:4" ht="12.75">
      <c r="A47" s="41"/>
      <c r="B47" s="41"/>
      <c r="C47" s="41"/>
      <c r="D47" s="41"/>
    </row>
    <row r="48" spans="1:4" ht="12.75">
      <c r="A48" s="41"/>
      <c r="B48" s="41"/>
      <c r="C48" s="41"/>
      <c r="D48" s="41"/>
    </row>
    <row r="49" spans="1:4" ht="12.75">
      <c r="A49" s="41"/>
      <c r="B49" s="41"/>
      <c r="C49" s="41"/>
      <c r="D49" s="41"/>
    </row>
    <row r="50" spans="1:4" ht="12.75">
      <c r="A50" s="41"/>
      <c r="B50" s="41"/>
      <c r="C50" s="41"/>
      <c r="D50" s="41"/>
    </row>
    <row r="51" spans="1:4" ht="12.75">
      <c r="A51" s="41"/>
      <c r="B51" s="41"/>
      <c r="C51" s="41"/>
      <c r="D51" s="41"/>
    </row>
    <row r="52" spans="1:4" ht="12.75">
      <c r="A52" s="41"/>
      <c r="B52" s="41"/>
      <c r="C52" s="41"/>
      <c r="D52" s="41"/>
    </row>
    <row r="53" spans="1:4" ht="12.75">
      <c r="A53" s="41"/>
      <c r="B53" s="41"/>
      <c r="C53" s="41"/>
      <c r="D53" s="41"/>
    </row>
    <row r="54" spans="1:4" ht="12.75">
      <c r="A54" s="41"/>
      <c r="B54" s="41"/>
      <c r="C54" s="41"/>
      <c r="D54" s="41"/>
    </row>
    <row r="55" spans="1:4" ht="12.75">
      <c r="A55" s="41"/>
      <c r="B55" s="41"/>
      <c r="C55" s="41"/>
      <c r="D55" s="41"/>
    </row>
    <row r="56" spans="1:4" ht="12.75">
      <c r="A56" s="41"/>
      <c r="B56" s="41"/>
      <c r="C56" s="41"/>
      <c r="D56" s="41"/>
    </row>
    <row r="57" spans="1:4" ht="12.75">
      <c r="A57" s="41"/>
      <c r="B57" s="41"/>
      <c r="C57" s="41"/>
      <c r="D57" s="41"/>
    </row>
    <row r="58" spans="1:4" ht="12.75">
      <c r="A58" s="41"/>
      <c r="B58" s="41"/>
      <c r="C58" s="41"/>
      <c r="D58" s="41"/>
    </row>
    <row r="59" spans="1:4" ht="12.75">
      <c r="A59" s="41"/>
      <c r="B59" s="41"/>
      <c r="C59" s="41"/>
      <c r="D59" s="41"/>
    </row>
    <row r="60" spans="1:4" ht="12.75">
      <c r="A60" s="41"/>
      <c r="B60" s="41"/>
      <c r="C60" s="41"/>
      <c r="D60" s="41"/>
    </row>
    <row r="61" spans="1:4" ht="12.75">
      <c r="A61" s="41"/>
      <c r="B61" s="41"/>
      <c r="C61" s="41"/>
      <c r="D61" s="41"/>
    </row>
    <row r="62" spans="1:4" ht="12.75">
      <c r="A62" s="41"/>
      <c r="B62" s="41"/>
      <c r="C62" s="41"/>
      <c r="D62" s="41"/>
    </row>
    <row r="63" spans="1:4" ht="12.75">
      <c r="A63" s="41"/>
      <c r="B63" s="41"/>
      <c r="C63" s="41"/>
      <c r="D63" s="41"/>
    </row>
    <row r="64" spans="1:4" ht="12.75">
      <c r="A64" s="41"/>
      <c r="B64" s="41"/>
      <c r="C64" s="41"/>
      <c r="D64" s="41"/>
    </row>
    <row r="65" spans="1:4" ht="12.75">
      <c r="A65" s="41"/>
      <c r="B65" s="41"/>
      <c r="C65" s="41"/>
      <c r="D65" s="41"/>
    </row>
    <row r="66" spans="1:4" ht="12.75">
      <c r="A66" s="41"/>
      <c r="B66" s="41"/>
      <c r="C66" s="41"/>
      <c r="D66" s="41"/>
    </row>
    <row r="67" spans="1:4" ht="12.75">
      <c r="A67" s="41"/>
      <c r="B67" s="41"/>
      <c r="C67" s="41"/>
      <c r="D67" s="41"/>
    </row>
    <row r="68" spans="1:4" ht="12.75">
      <c r="A68" s="41"/>
      <c r="B68" s="41"/>
      <c r="C68" s="41"/>
      <c r="D68" s="41"/>
    </row>
    <row r="69" spans="1:4" ht="12.75">
      <c r="A69" s="41"/>
      <c r="B69" s="41"/>
      <c r="C69" s="41"/>
      <c r="D69" s="41"/>
    </row>
    <row r="70" spans="1:4" ht="12.75">
      <c r="A70" s="41"/>
      <c r="B70" s="41"/>
      <c r="C70" s="41"/>
      <c r="D70" s="41"/>
    </row>
    <row r="71" spans="1:4" ht="12.75">
      <c r="A71" s="41"/>
      <c r="B71" s="41"/>
      <c r="C71" s="41"/>
      <c r="D71" s="41"/>
    </row>
    <row r="72" spans="1:4" ht="12.75">
      <c r="A72" s="41"/>
      <c r="B72" s="41"/>
      <c r="C72" s="41"/>
      <c r="D72" s="41"/>
    </row>
    <row r="73" spans="1:4" ht="12.75">
      <c r="A73" s="41"/>
      <c r="B73" s="41"/>
      <c r="C73" s="41"/>
      <c r="D73" s="41"/>
    </row>
    <row r="74" spans="1:4" ht="12.75">
      <c r="A74" s="41"/>
      <c r="B74" s="41"/>
      <c r="C74" s="41"/>
      <c r="D74" s="41"/>
    </row>
    <row r="75" spans="1:4" ht="12.75">
      <c r="A75" s="41"/>
      <c r="B75" s="41"/>
      <c r="C75" s="41"/>
      <c r="D75" s="41"/>
    </row>
    <row r="76" spans="1:4" ht="12.75">
      <c r="A76" s="41"/>
      <c r="B76" s="41"/>
      <c r="C76" s="41"/>
      <c r="D76" s="41"/>
    </row>
    <row r="77" spans="1:4" ht="12.75">
      <c r="A77" s="41"/>
      <c r="B77" s="41"/>
      <c r="C77" s="41"/>
      <c r="D77" s="41"/>
    </row>
    <row r="78" spans="1:4" ht="12.75">
      <c r="A78" s="41"/>
      <c r="B78" s="41"/>
      <c r="C78" s="41"/>
      <c r="D78" s="41"/>
    </row>
    <row r="79" spans="1:4" ht="12.75">
      <c r="A79" s="41"/>
      <c r="B79" s="41"/>
      <c r="C79" s="41"/>
      <c r="D79" s="41"/>
    </row>
    <row r="80" spans="1:4" ht="12.75">
      <c r="A80" s="41"/>
      <c r="B80" s="41"/>
      <c r="C80" s="41"/>
      <c r="D80" s="41"/>
    </row>
    <row r="81" s="41" customFormat="1" ht="12.75"/>
    <row r="82" s="41" customFormat="1" ht="12.75"/>
    <row r="83" s="41" customFormat="1" ht="12.75"/>
    <row r="84" s="41" customFormat="1" ht="12.75"/>
    <row r="85" s="41" customFormat="1" ht="12.75"/>
    <row r="86" s="41" customFormat="1" ht="12.75"/>
    <row r="87" s="41" customFormat="1" ht="12.75"/>
    <row r="88" s="41" customFormat="1" ht="12.75"/>
    <row r="89" s="41" customFormat="1" ht="12.75"/>
    <row r="90" s="41" customFormat="1" ht="12.75"/>
    <row r="91" s="41" customFormat="1" ht="12.75"/>
    <row r="92" s="41" customFormat="1" ht="12.75"/>
    <row r="93" s="41" customFormat="1" ht="12.75"/>
    <row r="94" s="41" customFormat="1" ht="12.75"/>
    <row r="95" s="41" customFormat="1" ht="12.75">
      <c r="A95" s="41">
        <f>+IF(DAP2!E10&lt;0.5*DAP2!E16,+IF(DAP2!E10/DAP2!E16&gt;0.15,0.5,1),0)</f>
        <v>0</v>
      </c>
    </row>
    <row r="96" s="41" customFormat="1" ht="12.75"/>
    <row r="97" s="41" customFormat="1" ht="12.75"/>
    <row r="98" s="41" customFormat="1" ht="12.75"/>
    <row r="99" s="41" customFormat="1" ht="12.75"/>
    <row r="100" s="41" customFormat="1" ht="12.75"/>
    <row r="101" s="41" customFormat="1" ht="12.75"/>
    <row r="102" s="41" customFormat="1" ht="12.75"/>
    <row r="103" s="41" customFormat="1" ht="12.75"/>
    <row r="104" s="41" customFormat="1" ht="12.75"/>
    <row r="105" s="41" customFormat="1" ht="12.75"/>
    <row r="106" s="41" customFormat="1" ht="12.75"/>
    <row r="107" s="41" customFormat="1" ht="12.75"/>
    <row r="108" s="41" customFormat="1" ht="12.75"/>
    <row r="109" s="41" customFormat="1" ht="12.75"/>
    <row r="110" s="41" customFormat="1" ht="12.75"/>
    <row r="111" s="41" customFormat="1" ht="12.75"/>
    <row r="112" s="41" customFormat="1" ht="12.75"/>
    <row r="113" s="41" customFormat="1" ht="12.75"/>
    <row r="114" s="41" customFormat="1" ht="12.75"/>
    <row r="115" s="41" customFormat="1" ht="12.75"/>
    <row r="116" s="41" customFormat="1" ht="12.75"/>
    <row r="117" s="41" customFormat="1" ht="12.75"/>
    <row r="118" s="41" customFormat="1" ht="12.75"/>
    <row r="119" s="41" customFormat="1" ht="12.75"/>
    <row r="120" s="41" customFormat="1" ht="12.75"/>
    <row r="121" s="41" customFormat="1" ht="12.75"/>
    <row r="122" s="41" customFormat="1" ht="12.75"/>
    <row r="123" s="41" customFormat="1" ht="12.75"/>
    <row r="124" s="41" customFormat="1" ht="12.75"/>
    <row r="125" s="41" customFormat="1" ht="12.75"/>
    <row r="126" s="41" customFormat="1" ht="12.75"/>
    <row r="127" s="41" customFormat="1" ht="12.75"/>
    <row r="128" s="41" customFormat="1" ht="12.75"/>
    <row r="129" s="41" customFormat="1" ht="12.75"/>
    <row r="130" s="41" customFormat="1" ht="12.75"/>
    <row r="131" s="41" customFormat="1" ht="12.75"/>
    <row r="132" s="41" customFormat="1" ht="12.75"/>
    <row r="133" s="41" customFormat="1" ht="12.75"/>
    <row r="134" s="41" customFormat="1" ht="12.75"/>
    <row r="135" s="41" customFormat="1" ht="12.75"/>
    <row r="136" s="41" customFormat="1" ht="12.75"/>
    <row r="137" s="41" customFormat="1" ht="12.75"/>
    <row r="138" s="41" customFormat="1" ht="12.75"/>
    <row r="139" s="41" customFormat="1" ht="12.75"/>
    <row r="140" s="41" customFormat="1" ht="12.75"/>
    <row r="141" s="41" customFormat="1" ht="12.75"/>
    <row r="142" s="41" customFormat="1" ht="12.75"/>
    <row r="143" s="41" customFormat="1" ht="12.75"/>
    <row r="144" s="41" customFormat="1" ht="12.75"/>
    <row r="145" s="41" customFormat="1" ht="12.75"/>
    <row r="146" s="41" customFormat="1" ht="12.75"/>
    <row r="147" s="41" customFormat="1" ht="12.75"/>
    <row r="148" s="41" customFormat="1" ht="12.75"/>
    <row r="149" s="41" customFormat="1" ht="12.75"/>
    <row r="150" s="41" customFormat="1" ht="12.75"/>
    <row r="151" s="41" customFormat="1" ht="12.75"/>
    <row r="152" s="41" customFormat="1" ht="12.75"/>
    <row r="153" s="41" customFormat="1" ht="12.75"/>
    <row r="154" s="41" customFormat="1" ht="12.75"/>
    <row r="155" s="41" customFormat="1" ht="12.75"/>
    <row r="156" s="41" customFormat="1" ht="12.75"/>
    <row r="157" s="41" customFormat="1" ht="12.75"/>
    <row r="158" s="41" customFormat="1" ht="12.75"/>
    <row r="159" s="41" customFormat="1" ht="12.75"/>
    <row r="160" s="41" customFormat="1" ht="12.75"/>
    <row r="161" s="41" customFormat="1" ht="12.75"/>
    <row r="162" s="41" customFormat="1" ht="12.75"/>
    <row r="163" s="41" customFormat="1" ht="12.75"/>
    <row r="164" s="41" customFormat="1" ht="12.75"/>
    <row r="165" s="41" customFormat="1" ht="12.75"/>
  </sheetData>
  <sheetProtection password="EF65" sheet="1" objects="1" scenarios="1"/>
  <mergeCells count="9">
    <mergeCell ref="A32:D32"/>
    <mergeCell ref="A1:D1"/>
    <mergeCell ref="A2:D2"/>
    <mergeCell ref="B3:D3"/>
    <mergeCell ref="A4:D4"/>
    <mergeCell ref="C5:D5"/>
    <mergeCell ref="A6:D6"/>
    <mergeCell ref="A30:D30"/>
    <mergeCell ref="A31:D3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22">
      <selection activeCell="B21" sqref="B21"/>
    </sheetView>
  </sheetViews>
  <sheetFormatPr defaultColWidth="9.140625" defaultRowHeight="12.75"/>
  <cols>
    <col min="1" max="4" width="24.00390625" style="3" customWidth="1"/>
    <col min="5" max="5" width="11.421875" style="41" bestFit="1" customWidth="1"/>
    <col min="6" max="27" width="9.140625" style="41" customWidth="1"/>
    <col min="28" max="16384" width="9.140625" style="3" customWidth="1"/>
  </cols>
  <sheetData>
    <row r="1" spans="1:6" ht="18" customHeight="1">
      <c r="A1" s="998" t="str">
        <f>+Zálohy1!A1</f>
        <v>Platební kalendář daňových povinností 2006-2007</v>
      </c>
      <c r="B1" s="366"/>
      <c r="C1" s="366"/>
      <c r="D1" s="366"/>
      <c r="E1" s="42"/>
      <c r="F1" s="42"/>
    </row>
    <row r="2" spans="1:6" ht="18" customHeight="1">
      <c r="A2" s="999"/>
      <c r="B2" s="999"/>
      <c r="C2" s="999"/>
      <c r="D2" s="999"/>
      <c r="E2" s="42"/>
      <c r="F2" s="42"/>
    </row>
    <row r="3" spans="1:6" ht="18" customHeight="1">
      <c r="A3" s="4" t="s">
        <v>228</v>
      </c>
      <c r="B3" s="1000" t="str">
        <f>+Zálohy1!B3</f>
        <v> </v>
      </c>
      <c r="C3" s="1001"/>
      <c r="D3" s="1001"/>
      <c r="F3" s="42"/>
    </row>
    <row r="4" spans="1:6" ht="18" customHeight="1">
      <c r="A4" s="999"/>
      <c r="B4" s="328"/>
      <c r="C4" s="328"/>
      <c r="D4" s="328"/>
      <c r="F4" s="42"/>
    </row>
    <row r="5" spans="1:6" ht="18" customHeight="1">
      <c r="A5" s="4" t="s">
        <v>12</v>
      </c>
      <c r="B5" s="4">
        <f>+Zálohy1!B5</f>
        <v>0</v>
      </c>
      <c r="C5" s="999"/>
      <c r="D5" s="999"/>
      <c r="E5" s="42"/>
      <c r="F5" s="42"/>
    </row>
    <row r="6" spans="1:6" ht="18" customHeight="1" thickBot="1">
      <c r="A6" s="1002"/>
      <c r="B6" s="386"/>
      <c r="C6" s="386"/>
      <c r="D6" s="386"/>
      <c r="E6" s="42"/>
      <c r="F6" s="42"/>
    </row>
    <row r="7" spans="1:6" ht="18" customHeight="1">
      <c r="A7" s="43" t="s">
        <v>13</v>
      </c>
      <c r="B7" s="44" t="s">
        <v>14</v>
      </c>
      <c r="C7" s="44" t="s">
        <v>15</v>
      </c>
      <c r="D7" s="45" t="s">
        <v>16</v>
      </c>
      <c r="E7" s="46"/>
      <c r="F7" s="42"/>
    </row>
    <row r="8" spans="1:6" ht="18" customHeight="1" thickBot="1">
      <c r="A8" s="47"/>
      <c r="B8" s="48" t="s">
        <v>17</v>
      </c>
      <c r="C8" s="48" t="s">
        <v>18</v>
      </c>
      <c r="D8" s="49" t="s">
        <v>18</v>
      </c>
      <c r="E8" s="42"/>
      <c r="F8" s="42"/>
    </row>
    <row r="9" spans="1:6" ht="18" customHeight="1">
      <c r="A9" s="50"/>
      <c r="B9" s="51"/>
      <c r="C9" s="51"/>
      <c r="D9" s="52"/>
      <c r="F9" s="42"/>
    </row>
    <row r="10" spans="1:6" ht="18" customHeight="1">
      <c r="A10" s="53">
        <v>38898</v>
      </c>
      <c r="B10" s="6">
        <f>+Zálohy1!B10</f>
        <v>0</v>
      </c>
      <c r="C10" s="6">
        <v>0</v>
      </c>
      <c r="D10" s="54">
        <v>0</v>
      </c>
      <c r="F10" s="42"/>
    </row>
    <row r="11" spans="1:6" ht="30.75" customHeight="1">
      <c r="A11" s="55" t="s">
        <v>19</v>
      </c>
      <c r="B11" s="6">
        <v>0</v>
      </c>
      <c r="C11" s="6">
        <v>0</v>
      </c>
      <c r="D11" s="54">
        <v>0</v>
      </c>
      <c r="F11" s="42"/>
    </row>
    <row r="12" spans="1:6" ht="30.75" customHeight="1">
      <c r="A12" s="55" t="s">
        <v>359</v>
      </c>
      <c r="B12" s="6">
        <v>0</v>
      </c>
      <c r="C12" s="6">
        <v>0</v>
      </c>
      <c r="D12" s="54">
        <v>0</v>
      </c>
      <c r="F12" s="42"/>
    </row>
    <row r="13" spans="1:6" ht="18" customHeight="1">
      <c r="A13" s="53">
        <f>8+A10</f>
        <v>38906</v>
      </c>
      <c r="B13" s="6">
        <v>0</v>
      </c>
      <c r="C13" s="6">
        <v>0</v>
      </c>
      <c r="D13" s="54">
        <v>0</v>
      </c>
      <c r="F13" s="42"/>
    </row>
    <row r="14" spans="1:6" ht="18" customHeight="1">
      <c r="A14" s="53">
        <f>23+A13</f>
        <v>38929</v>
      </c>
      <c r="B14" s="6">
        <v>0</v>
      </c>
      <c r="C14" s="6">
        <v>0</v>
      </c>
      <c r="D14" s="54">
        <v>0</v>
      </c>
      <c r="F14" s="42"/>
    </row>
    <row r="15" spans="1:6" ht="18" customHeight="1">
      <c r="A15" s="53">
        <f>+A14+8</f>
        <v>38937</v>
      </c>
      <c r="B15" s="6">
        <v>0</v>
      </c>
      <c r="C15" s="6">
        <v>0</v>
      </c>
      <c r="D15" s="54">
        <v>0</v>
      </c>
      <c r="F15" s="42"/>
    </row>
    <row r="16" spans="1:6" ht="18" customHeight="1">
      <c r="A16" s="53">
        <f>31+A15</f>
        <v>38968</v>
      </c>
      <c r="B16" s="6">
        <v>0</v>
      </c>
      <c r="C16" s="6">
        <v>0</v>
      </c>
      <c r="D16" s="54">
        <v>0</v>
      </c>
      <c r="F16" s="42"/>
    </row>
    <row r="17" spans="1:4" ht="18" customHeight="1">
      <c r="A17" s="53">
        <f>8+A16-1</f>
        <v>38975</v>
      </c>
      <c r="B17" s="6">
        <f>+Zálohy1!B21</f>
        <v>0</v>
      </c>
      <c r="C17" s="6">
        <v>0</v>
      </c>
      <c r="D17" s="54">
        <v>0</v>
      </c>
    </row>
    <row r="18" spans="1:4" ht="18" customHeight="1">
      <c r="A18" s="53">
        <f>23+A17</f>
        <v>38998</v>
      </c>
      <c r="B18" s="6">
        <v>0</v>
      </c>
      <c r="C18" s="6">
        <v>0</v>
      </c>
      <c r="D18" s="54">
        <v>0</v>
      </c>
    </row>
    <row r="19" spans="1:4" ht="19.5" customHeight="1">
      <c r="A19" s="53">
        <f>31+A18</f>
        <v>39029</v>
      </c>
      <c r="B19" s="6">
        <v>0</v>
      </c>
      <c r="C19" s="6">
        <v>0</v>
      </c>
      <c r="D19" s="54">
        <v>0</v>
      </c>
    </row>
    <row r="20" spans="1:4" ht="18" customHeight="1">
      <c r="A20" s="53">
        <f>30+A19</f>
        <v>39059</v>
      </c>
      <c r="B20" s="6">
        <v>0</v>
      </c>
      <c r="C20" s="6">
        <v>0</v>
      </c>
      <c r="D20" s="54">
        <v>0</v>
      </c>
    </row>
    <row r="21" spans="1:4" ht="18" customHeight="1">
      <c r="A21" s="53">
        <f>7+A20</f>
        <v>39066</v>
      </c>
      <c r="B21" s="6">
        <f>+Zálohy1!B25</f>
        <v>0</v>
      </c>
      <c r="C21" s="6">
        <v>0</v>
      </c>
      <c r="D21" s="54">
        <v>0</v>
      </c>
    </row>
    <row r="22" spans="1:4" ht="18" customHeight="1">
      <c r="A22" s="53">
        <f>24+A21</f>
        <v>39090</v>
      </c>
      <c r="B22" s="6">
        <v>0</v>
      </c>
      <c r="C22" s="6">
        <v>0</v>
      </c>
      <c r="D22" s="54">
        <v>0</v>
      </c>
    </row>
    <row r="23" spans="1:4" ht="18" customHeight="1">
      <c r="A23" s="53">
        <f>31+A22</f>
        <v>39121</v>
      </c>
      <c r="B23" s="6">
        <v>0</v>
      </c>
      <c r="C23" s="6">
        <v>0</v>
      </c>
      <c r="D23" s="54">
        <v>0</v>
      </c>
    </row>
    <row r="24" spans="1:4" ht="18" customHeight="1">
      <c r="A24" s="53">
        <f>28+A23</f>
        <v>39149</v>
      </c>
      <c r="B24" s="6">
        <v>0</v>
      </c>
      <c r="C24" s="6">
        <v>0</v>
      </c>
      <c r="D24" s="54">
        <v>0</v>
      </c>
    </row>
    <row r="25" spans="1:4" ht="18" customHeight="1">
      <c r="A25" s="53">
        <f>22+A24+1-16</f>
        <v>39156</v>
      </c>
      <c r="B25" s="6">
        <f>+B17</f>
        <v>0</v>
      </c>
      <c r="C25" s="6">
        <v>0</v>
      </c>
      <c r="D25" s="54">
        <v>0</v>
      </c>
    </row>
    <row r="26" spans="1:4" ht="18" customHeight="1">
      <c r="A26" s="56">
        <f>24+A25</f>
        <v>39180</v>
      </c>
      <c r="B26" s="57">
        <v>0</v>
      </c>
      <c r="C26" s="6">
        <v>0</v>
      </c>
      <c r="D26" s="54">
        <v>0</v>
      </c>
    </row>
    <row r="27" spans="1:4" ht="18" customHeight="1">
      <c r="A27" s="56">
        <f>30+A26</f>
        <v>39210</v>
      </c>
      <c r="B27" s="57">
        <v>0</v>
      </c>
      <c r="C27" s="6">
        <v>0</v>
      </c>
      <c r="D27" s="54">
        <v>0</v>
      </c>
    </row>
    <row r="28" spans="1:4" ht="18" customHeight="1">
      <c r="A28" s="56">
        <f>31+A27</f>
        <v>39241</v>
      </c>
      <c r="B28" s="57">
        <v>0</v>
      </c>
      <c r="C28" s="6">
        <v>0</v>
      </c>
      <c r="D28" s="54">
        <v>0</v>
      </c>
    </row>
    <row r="29" spans="1:4" ht="18" customHeight="1" thickBot="1">
      <c r="A29" s="58">
        <f>7+A28</f>
        <v>39248</v>
      </c>
      <c r="B29" s="14">
        <f>+B21</f>
        <v>0</v>
      </c>
      <c r="C29" s="6">
        <v>0</v>
      </c>
      <c r="D29" s="54">
        <v>0</v>
      </c>
    </row>
    <row r="30" spans="1:4" ht="29.25" customHeight="1" thickBot="1">
      <c r="A30" s="1003" t="s">
        <v>403</v>
      </c>
      <c r="B30" s="1004"/>
      <c r="C30" s="1004"/>
      <c r="D30" s="1004"/>
    </row>
    <row r="31" spans="1:4" ht="14.25" customHeight="1" thickBot="1">
      <c r="A31" s="1005" t="s">
        <v>229</v>
      </c>
      <c r="B31" s="1006"/>
      <c r="C31" s="1006"/>
      <c r="D31" s="1006"/>
    </row>
    <row r="32" spans="1:4" ht="18" customHeight="1">
      <c r="A32" s="1007" t="str">
        <f>+Zálohy1!A32</f>
        <v>Formulář zpracovala ASPEKT HM, daňová, účetní a auditorská kancelář, Bělohorská 39, Praha 6-Břevnov, www.aspekthm.cz</v>
      </c>
      <c r="B32" s="1008"/>
      <c r="C32" s="1008"/>
      <c r="D32" s="1008"/>
    </row>
    <row r="33" spans="1:4" ht="12.75">
      <c r="A33" s="59"/>
      <c r="B33" s="41"/>
      <c r="C33" s="41"/>
      <c r="D33" s="41"/>
    </row>
    <row r="34" spans="1:4" ht="12.75">
      <c r="A34" s="59"/>
      <c r="B34" s="41"/>
      <c r="C34" s="41"/>
      <c r="D34" s="41"/>
    </row>
    <row r="35" spans="1:4" ht="12.75">
      <c r="A35" s="59"/>
      <c r="B35" s="41"/>
      <c r="C35" s="41"/>
      <c r="D35" s="41"/>
    </row>
    <row r="36" spans="1:4" ht="12.75">
      <c r="A36" s="41"/>
      <c r="B36" s="41"/>
      <c r="C36" s="41"/>
      <c r="D36" s="41"/>
    </row>
    <row r="37" spans="1:4" ht="12.75">
      <c r="A37" s="41"/>
      <c r="B37" s="41"/>
      <c r="C37" s="41"/>
      <c r="D37" s="41"/>
    </row>
    <row r="38" spans="1:4" ht="12.75">
      <c r="A38" s="41"/>
      <c r="B38" s="41"/>
      <c r="C38" s="41"/>
      <c r="D38" s="41"/>
    </row>
    <row r="39" spans="1:4" ht="12.75">
      <c r="A39" s="41"/>
      <c r="B39" s="41"/>
      <c r="C39" s="41"/>
      <c r="D39" s="41"/>
    </row>
    <row r="40" spans="1:4" ht="12.75">
      <c r="A40" s="41"/>
      <c r="B40" s="41"/>
      <c r="C40" s="41"/>
      <c r="D40" s="41"/>
    </row>
    <row r="41" spans="1:4" ht="12.75">
      <c r="A41" s="41"/>
      <c r="B41" s="41"/>
      <c r="C41" s="41"/>
      <c r="D41" s="41"/>
    </row>
    <row r="42" spans="1:4" ht="12.75">
      <c r="A42" s="41"/>
      <c r="B42" s="41"/>
      <c r="C42" s="41"/>
      <c r="D42" s="41"/>
    </row>
    <row r="43" spans="1:4" ht="12.75">
      <c r="A43" s="41"/>
      <c r="B43" s="41"/>
      <c r="C43" s="41"/>
      <c r="D43" s="41"/>
    </row>
    <row r="44" spans="1:4" ht="12.75">
      <c r="A44" s="41"/>
      <c r="B44" s="41"/>
      <c r="C44" s="41"/>
      <c r="D44" s="41"/>
    </row>
    <row r="45" spans="1:4" ht="12.75">
      <c r="A45" s="41"/>
      <c r="B45" s="41"/>
      <c r="C45" s="41"/>
      <c r="D45" s="41"/>
    </row>
    <row r="46" spans="1:4" ht="12.75">
      <c r="A46" s="41"/>
      <c r="B46" s="41"/>
      <c r="C46" s="41"/>
      <c r="D46" s="41"/>
    </row>
    <row r="47" spans="1:4" ht="12.75">
      <c r="A47" s="41"/>
      <c r="B47" s="41"/>
      <c r="C47" s="41"/>
      <c r="D47" s="41"/>
    </row>
    <row r="48" spans="1:4" ht="12.75">
      <c r="A48" s="41"/>
      <c r="B48" s="41"/>
      <c r="C48" s="41"/>
      <c r="D48" s="41"/>
    </row>
    <row r="49" spans="1:4" ht="12.75">
      <c r="A49" s="41"/>
      <c r="B49" s="41"/>
      <c r="C49" s="41"/>
      <c r="D49" s="41"/>
    </row>
    <row r="50" spans="1:4" ht="12.75">
      <c r="A50" s="41"/>
      <c r="B50" s="41"/>
      <c r="C50" s="41"/>
      <c r="D50" s="41"/>
    </row>
    <row r="51" spans="1:4" ht="12.75">
      <c r="A51" s="41"/>
      <c r="B51" s="41"/>
      <c r="C51" s="41"/>
      <c r="D51" s="41"/>
    </row>
    <row r="52" spans="1:4" ht="12.75">
      <c r="A52" s="41"/>
      <c r="B52" s="41"/>
      <c r="C52" s="41"/>
      <c r="D52" s="41"/>
    </row>
    <row r="53" spans="1:4" ht="12.75">
      <c r="A53" s="41"/>
      <c r="B53" s="41"/>
      <c r="C53" s="41"/>
      <c r="D53" s="41"/>
    </row>
    <row r="54" spans="1:4" ht="12.75">
      <c r="A54" s="41"/>
      <c r="B54" s="41"/>
      <c r="C54" s="41"/>
      <c r="D54" s="41"/>
    </row>
    <row r="55" spans="1:4" ht="12.75">
      <c r="A55" s="41"/>
      <c r="B55" s="41"/>
      <c r="C55" s="41"/>
      <c r="D55" s="41"/>
    </row>
    <row r="56" spans="1:4" ht="12.75">
      <c r="A56" s="41"/>
      <c r="B56" s="41"/>
      <c r="C56" s="41"/>
      <c r="D56" s="41"/>
    </row>
    <row r="57" spans="1:4" ht="12.75">
      <c r="A57" s="41"/>
      <c r="B57" s="41"/>
      <c r="C57" s="41"/>
      <c r="D57" s="41"/>
    </row>
    <row r="58" spans="1:4" ht="12.75">
      <c r="A58" s="41"/>
      <c r="B58" s="41"/>
      <c r="C58" s="41"/>
      <c r="D58" s="41"/>
    </row>
    <row r="59" spans="1:4" ht="12.75">
      <c r="A59" s="41"/>
      <c r="B59" s="41"/>
      <c r="C59" s="41"/>
      <c r="D59" s="41"/>
    </row>
    <row r="60" spans="1:4" ht="12.75">
      <c r="A60" s="41"/>
      <c r="B60" s="41"/>
      <c r="C60" s="41"/>
      <c r="D60" s="41"/>
    </row>
    <row r="61" spans="1:4" ht="12.75">
      <c r="A61" s="41"/>
      <c r="B61" s="41"/>
      <c r="C61" s="41"/>
      <c r="D61" s="41"/>
    </row>
    <row r="62" spans="1:4" ht="12.75">
      <c r="A62" s="41"/>
      <c r="B62" s="41"/>
      <c r="C62" s="41"/>
      <c r="D62" s="41"/>
    </row>
    <row r="63" spans="1:4" ht="12.75">
      <c r="A63" s="41"/>
      <c r="B63" s="41"/>
      <c r="C63" s="41"/>
      <c r="D63" s="41"/>
    </row>
    <row r="64" spans="1:4" ht="12.75">
      <c r="A64" s="41"/>
      <c r="B64" s="41"/>
      <c r="C64" s="41"/>
      <c r="D64" s="41"/>
    </row>
    <row r="65" spans="1:4" ht="12.75">
      <c r="A65" s="41"/>
      <c r="B65" s="41"/>
      <c r="C65" s="41"/>
      <c r="D65" s="41"/>
    </row>
    <row r="66" spans="1:4" ht="12.75">
      <c r="A66" s="41"/>
      <c r="B66" s="41"/>
      <c r="C66" s="41"/>
      <c r="D66" s="41"/>
    </row>
    <row r="67" spans="1:4" ht="12.75">
      <c r="A67" s="41"/>
      <c r="B67" s="41"/>
      <c r="C67" s="41"/>
      <c r="D67" s="41"/>
    </row>
    <row r="68" spans="1:4" ht="12.75">
      <c r="A68" s="41"/>
      <c r="B68" s="41"/>
      <c r="C68" s="41"/>
      <c r="D68" s="41"/>
    </row>
    <row r="69" spans="1:4" ht="12.75">
      <c r="A69" s="41"/>
      <c r="B69" s="41"/>
      <c r="C69" s="41"/>
      <c r="D69" s="41"/>
    </row>
    <row r="70" spans="1:4" ht="12.75">
      <c r="A70" s="41"/>
      <c r="B70" s="41"/>
      <c r="C70" s="41"/>
      <c r="D70" s="41"/>
    </row>
    <row r="71" spans="1:4" ht="12.75">
      <c r="A71" s="41"/>
      <c r="B71" s="41"/>
      <c r="C71" s="41"/>
      <c r="D71" s="41"/>
    </row>
    <row r="72" spans="1:4" ht="12.75">
      <c r="A72" s="41"/>
      <c r="B72" s="41"/>
      <c r="C72" s="41"/>
      <c r="D72" s="41"/>
    </row>
    <row r="73" spans="1:4" ht="12.75">
      <c r="A73" s="41"/>
      <c r="B73" s="41"/>
      <c r="C73" s="41"/>
      <c r="D73" s="41"/>
    </row>
    <row r="74" spans="1:4" ht="12.75">
      <c r="A74" s="41"/>
      <c r="B74" s="41"/>
      <c r="C74" s="41"/>
      <c r="D74" s="41"/>
    </row>
    <row r="75" spans="1:4" ht="12.75">
      <c r="A75" s="41"/>
      <c r="B75" s="41"/>
      <c r="C75" s="41"/>
      <c r="D75" s="41"/>
    </row>
    <row r="76" spans="1:4" ht="12.75">
      <c r="A76" s="41"/>
      <c r="B76" s="41"/>
      <c r="C76" s="41"/>
      <c r="D76" s="41"/>
    </row>
    <row r="77" spans="1:4" ht="12.75">
      <c r="A77" s="41"/>
      <c r="B77" s="41"/>
      <c r="C77" s="41"/>
      <c r="D77" s="41"/>
    </row>
    <row r="78" spans="1:4" ht="12.75">
      <c r="A78" s="41"/>
      <c r="B78" s="41"/>
      <c r="C78" s="41"/>
      <c r="D78" s="41"/>
    </row>
    <row r="79" spans="1:4" ht="12.75">
      <c r="A79" s="41"/>
      <c r="B79" s="41"/>
      <c r="C79" s="41"/>
      <c r="D79" s="41"/>
    </row>
    <row r="80" spans="1:4" ht="12.75">
      <c r="A80" s="41"/>
      <c r="B80" s="41"/>
      <c r="C80" s="41"/>
      <c r="D80" s="41"/>
    </row>
    <row r="81" s="41" customFormat="1" ht="12.75"/>
    <row r="82" s="41" customFormat="1" ht="12.75"/>
    <row r="83" s="41" customFormat="1" ht="12.75"/>
    <row r="84" s="41" customFormat="1" ht="12.75"/>
    <row r="85" s="41" customFormat="1" ht="12.75"/>
    <row r="86" s="41" customFormat="1" ht="12.75"/>
    <row r="87" s="41" customFormat="1" ht="12.75"/>
    <row r="88" s="41" customFormat="1" ht="12.75"/>
    <row r="89" s="41" customFormat="1" ht="12.75"/>
    <row r="90" s="41" customFormat="1" ht="12.75"/>
    <row r="91" s="41" customFormat="1" ht="12.75"/>
    <row r="92" s="41" customFormat="1" ht="12.75"/>
    <row r="93" s="41" customFormat="1" ht="12.75"/>
    <row r="94" s="41" customFormat="1" ht="12.75"/>
    <row r="95" s="41" customFormat="1" ht="12.75">
      <c r="A95" s="41" t="e">
        <f>+IF(#REF!&lt;0.5*#REF!,+IF(#REF!/#REF!&gt;0.15,0.5,1),0)</f>
        <v>#REF!</v>
      </c>
    </row>
    <row r="96" s="41" customFormat="1" ht="12.75"/>
    <row r="97" s="41" customFormat="1" ht="12.75"/>
    <row r="98" s="41" customFormat="1" ht="12.75"/>
    <row r="99" s="41" customFormat="1" ht="12.75"/>
    <row r="100" s="41" customFormat="1" ht="12.75"/>
    <row r="101" s="41" customFormat="1" ht="12.75"/>
    <row r="102" s="41" customFormat="1" ht="12.75"/>
    <row r="103" s="41" customFormat="1" ht="12.75"/>
    <row r="104" s="41" customFormat="1" ht="12.75"/>
    <row r="105" s="41" customFormat="1" ht="12.75"/>
    <row r="106" s="41" customFormat="1" ht="12.75"/>
    <row r="107" s="41" customFormat="1" ht="12.75"/>
    <row r="108" s="41" customFormat="1" ht="12.75"/>
    <row r="109" s="41" customFormat="1" ht="12.75"/>
    <row r="110" s="41" customFormat="1" ht="12.75"/>
    <row r="111" s="41" customFormat="1" ht="12.75"/>
    <row r="112" s="41" customFormat="1" ht="12.75"/>
    <row r="113" s="41" customFormat="1" ht="12.75"/>
    <row r="114" s="41" customFormat="1" ht="12.75"/>
    <row r="115" s="41" customFormat="1" ht="12.75"/>
    <row r="116" s="41" customFormat="1" ht="12.75"/>
    <row r="117" s="41" customFormat="1" ht="12.75"/>
    <row r="118" s="41" customFormat="1" ht="12.75"/>
    <row r="119" s="41" customFormat="1" ht="12.75"/>
    <row r="120" s="41" customFormat="1" ht="12.75"/>
    <row r="121" s="41" customFormat="1" ht="12.75"/>
    <row r="122" s="41" customFormat="1" ht="12.75"/>
    <row r="123" s="41" customFormat="1" ht="12.75"/>
    <row r="124" s="41" customFormat="1" ht="12.75"/>
    <row r="125" s="41" customFormat="1" ht="12.75"/>
    <row r="126" s="41" customFormat="1" ht="12.75"/>
    <row r="127" s="41" customFormat="1" ht="12.75"/>
    <row r="128" s="41" customFormat="1" ht="12.75"/>
    <row r="129" s="41" customFormat="1" ht="12.75"/>
    <row r="130" s="41" customFormat="1" ht="12.75"/>
    <row r="131" s="41" customFormat="1" ht="12.75"/>
    <row r="132" s="41" customFormat="1" ht="12.75"/>
    <row r="133" s="41" customFormat="1" ht="12.75"/>
    <row r="134" s="41" customFormat="1" ht="12.75"/>
    <row r="135" s="41" customFormat="1" ht="12.75"/>
    <row r="136" s="41" customFormat="1" ht="12.75"/>
    <row r="137" s="41" customFormat="1" ht="12.75"/>
    <row r="138" s="41" customFormat="1" ht="12.75"/>
    <row r="139" s="41" customFormat="1" ht="12.75"/>
    <row r="140" s="41" customFormat="1" ht="12.75"/>
    <row r="141" s="41" customFormat="1" ht="12.75"/>
    <row r="142" s="41" customFormat="1" ht="12.75"/>
    <row r="143" s="41" customFormat="1" ht="12.75"/>
    <row r="144" s="41" customFormat="1" ht="12.75"/>
    <row r="145" s="41" customFormat="1" ht="12.75"/>
    <row r="146" s="41" customFormat="1" ht="12.75"/>
    <row r="147" s="41" customFormat="1" ht="12.75"/>
    <row r="148" s="41" customFormat="1" ht="12.75"/>
    <row r="149" s="41" customFormat="1" ht="12.75"/>
    <row r="150" s="41" customFormat="1" ht="12.75"/>
    <row r="151" s="41" customFormat="1" ht="12.75"/>
    <row r="152" s="41" customFormat="1" ht="12.75"/>
    <row r="153" s="41" customFormat="1" ht="12.75"/>
    <row r="154" s="41" customFormat="1" ht="12.75"/>
    <row r="155" s="41" customFormat="1" ht="12.75"/>
    <row r="156" s="41" customFormat="1" ht="12.75"/>
    <row r="157" s="41" customFormat="1" ht="12.75"/>
    <row r="158" s="41" customFormat="1" ht="12.75"/>
    <row r="159" s="41" customFormat="1" ht="12.75"/>
    <row r="160" s="41" customFormat="1" ht="12.75"/>
    <row r="161" s="41" customFormat="1" ht="12.75"/>
    <row r="162" s="41" customFormat="1" ht="12.75"/>
    <row r="163" s="41" customFormat="1" ht="12.75"/>
    <row r="164" s="41" customFormat="1" ht="12.75"/>
    <row r="165" s="41" customFormat="1" ht="12.75"/>
  </sheetData>
  <sheetProtection password="EF65" sheet="1" objects="1" scenarios="1"/>
  <mergeCells count="9">
    <mergeCell ref="A1:D1"/>
    <mergeCell ref="A2:D2"/>
    <mergeCell ref="B3:D3"/>
    <mergeCell ref="A4:D4"/>
    <mergeCell ref="C5:D5"/>
    <mergeCell ref="A6:D6"/>
    <mergeCell ref="A32:D32"/>
    <mergeCell ref="A30:D30"/>
    <mergeCell ref="A31:D3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 topLeftCell="A34">
      <selection activeCell="E4" sqref="E4:G4"/>
    </sheetView>
  </sheetViews>
  <sheetFormatPr defaultColWidth="9.140625" defaultRowHeight="12.75"/>
  <cols>
    <col min="1" max="1" width="5.00390625" style="0" customWidth="1"/>
    <col min="3" max="3" width="10.57421875" style="0" customWidth="1"/>
    <col min="4" max="4" width="23.28125" style="0" customWidth="1"/>
    <col min="5" max="10" width="7.7109375" style="0" customWidth="1"/>
    <col min="11" max="58" width="9.140625" style="142" customWidth="1"/>
  </cols>
  <sheetData>
    <row r="1" spans="1:10" ht="12.75">
      <c r="A1" s="437" t="s">
        <v>345</v>
      </c>
      <c r="B1" s="438"/>
      <c r="C1" s="438"/>
      <c r="D1" s="438"/>
      <c r="E1" s="438"/>
      <c r="F1" s="438"/>
      <c r="G1" s="439"/>
      <c r="H1" s="439"/>
      <c r="I1" s="439"/>
      <c r="J1" s="439"/>
    </row>
    <row r="2" spans="1:10" ht="13.5" thickBot="1">
      <c r="A2" s="497" t="s">
        <v>95</v>
      </c>
      <c r="B2" s="498"/>
      <c r="C2" s="498"/>
      <c r="D2" s="498"/>
      <c r="E2" s="498"/>
      <c r="F2" s="498"/>
      <c r="G2" s="499"/>
      <c r="H2" s="499"/>
      <c r="I2" s="499"/>
      <c r="J2" s="499"/>
    </row>
    <row r="3" spans="1:10" ht="12" customHeight="1">
      <c r="A3" s="504"/>
      <c r="B3" s="505"/>
      <c r="C3" s="505"/>
      <c r="D3" s="506"/>
      <c r="E3" s="507" t="s">
        <v>266</v>
      </c>
      <c r="F3" s="507"/>
      <c r="G3" s="507"/>
      <c r="H3" s="507" t="s">
        <v>280</v>
      </c>
      <c r="I3" s="507"/>
      <c r="J3" s="508"/>
    </row>
    <row r="4" spans="1:10" ht="18" customHeight="1">
      <c r="A4" s="30">
        <v>31</v>
      </c>
      <c r="B4" s="440" t="s">
        <v>333</v>
      </c>
      <c r="C4" s="443"/>
      <c r="D4" s="444"/>
      <c r="E4" s="478">
        <v>0</v>
      </c>
      <c r="F4" s="479"/>
      <c r="G4" s="480"/>
      <c r="H4" s="450"/>
      <c r="I4" s="451"/>
      <c r="J4" s="452"/>
    </row>
    <row r="5" spans="1:10" ht="18" customHeight="1">
      <c r="A5" s="30">
        <v>32</v>
      </c>
      <c r="B5" s="440" t="s">
        <v>400</v>
      </c>
      <c r="C5" s="443"/>
      <c r="D5" s="444"/>
      <c r="E5" s="478">
        <v>0</v>
      </c>
      <c r="F5" s="479"/>
      <c r="G5" s="480"/>
      <c r="H5" s="450"/>
      <c r="I5" s="451"/>
      <c r="J5" s="452"/>
    </row>
    <row r="6" spans="1:10" ht="18" customHeight="1">
      <c r="A6" s="30">
        <v>33</v>
      </c>
      <c r="B6" s="440" t="s">
        <v>96</v>
      </c>
      <c r="C6" s="441"/>
      <c r="D6" s="442"/>
      <c r="E6" s="478">
        <v>0</v>
      </c>
      <c r="F6" s="479"/>
      <c r="G6" s="480"/>
      <c r="H6" s="450"/>
      <c r="I6" s="451"/>
      <c r="J6" s="452"/>
    </row>
    <row r="7" spans="1:10" ht="18" customHeight="1">
      <c r="A7" s="30">
        <v>34</v>
      </c>
      <c r="B7" s="440" t="s">
        <v>97</v>
      </c>
      <c r="C7" s="443"/>
      <c r="D7" s="444"/>
      <c r="E7" s="471">
        <f>+E4-E5-E6</f>
        <v>0</v>
      </c>
      <c r="F7" s="474"/>
      <c r="G7" s="475"/>
      <c r="H7" s="450"/>
      <c r="I7" s="451"/>
      <c r="J7" s="452"/>
    </row>
    <row r="8" spans="1:10" ht="18" customHeight="1" thickBot="1">
      <c r="A8" s="31">
        <v>35</v>
      </c>
      <c r="B8" s="461" t="s">
        <v>98</v>
      </c>
      <c r="C8" s="462"/>
      <c r="D8" s="463"/>
      <c r="E8" s="509">
        <f>+2Př1!G22</f>
        <v>0</v>
      </c>
      <c r="F8" s="510"/>
      <c r="G8" s="511"/>
      <c r="H8" s="458"/>
      <c r="I8" s="459"/>
      <c r="J8" s="460"/>
    </row>
    <row r="9" spans="1:10" ht="12.75" customHeight="1" thickBot="1">
      <c r="A9" s="497" t="s">
        <v>99</v>
      </c>
      <c r="B9" s="498"/>
      <c r="C9" s="498"/>
      <c r="D9" s="498"/>
      <c r="E9" s="498"/>
      <c r="F9" s="498"/>
      <c r="G9" s="499"/>
      <c r="H9" s="499"/>
      <c r="I9" s="499"/>
      <c r="J9" s="499"/>
    </row>
    <row r="10" spans="1:10" ht="24" customHeight="1">
      <c r="A10" s="231">
        <v>36</v>
      </c>
      <c r="B10" s="484" t="s">
        <v>100</v>
      </c>
      <c r="C10" s="485"/>
      <c r="D10" s="486"/>
      <c r="E10" s="487">
        <f>+E7</f>
        <v>0</v>
      </c>
      <c r="F10" s="488"/>
      <c r="G10" s="489"/>
      <c r="H10" s="467"/>
      <c r="I10" s="468"/>
      <c r="J10" s="469"/>
    </row>
    <row r="11" spans="1:10" ht="36" customHeight="1">
      <c r="A11" s="30">
        <v>37</v>
      </c>
      <c r="B11" s="440" t="s">
        <v>407</v>
      </c>
      <c r="C11" s="443"/>
      <c r="D11" s="444"/>
      <c r="E11" s="471">
        <f>+1Př1!F24</f>
        <v>0</v>
      </c>
      <c r="F11" s="474"/>
      <c r="G11" s="475"/>
      <c r="H11" s="450"/>
      <c r="I11" s="451"/>
      <c r="J11" s="452"/>
    </row>
    <row r="12" spans="1:10" ht="18" customHeight="1">
      <c r="A12" s="30">
        <v>38</v>
      </c>
      <c r="B12" s="440" t="s">
        <v>351</v>
      </c>
      <c r="C12" s="441"/>
      <c r="D12" s="442"/>
      <c r="E12" s="478">
        <f>+ZAV!C31</f>
        <v>0</v>
      </c>
      <c r="F12" s="479"/>
      <c r="G12" s="480"/>
      <c r="H12" s="450"/>
      <c r="I12" s="451"/>
      <c r="J12" s="452"/>
    </row>
    <row r="13" spans="1:10" ht="24" customHeight="1">
      <c r="A13" s="30">
        <v>39</v>
      </c>
      <c r="B13" s="440" t="s">
        <v>101</v>
      </c>
      <c r="C13" s="443"/>
      <c r="D13" s="444"/>
      <c r="E13" s="471">
        <f>+2Př1!G15</f>
        <v>0</v>
      </c>
      <c r="F13" s="474"/>
      <c r="G13" s="475"/>
      <c r="H13" s="450"/>
      <c r="I13" s="451"/>
      <c r="J13" s="452"/>
    </row>
    <row r="14" spans="1:10" ht="24" customHeight="1">
      <c r="A14" s="30">
        <v>40</v>
      </c>
      <c r="B14" s="440" t="s">
        <v>102</v>
      </c>
      <c r="C14" s="441"/>
      <c r="D14" s="442"/>
      <c r="E14" s="471">
        <f>+2Př1!G30</f>
        <v>0</v>
      </c>
      <c r="F14" s="474"/>
      <c r="G14" s="475"/>
      <c r="H14" s="450"/>
      <c r="I14" s="451"/>
      <c r="J14" s="452"/>
    </row>
    <row r="15" spans="1:10" ht="24" customHeight="1">
      <c r="A15" s="30">
        <v>41</v>
      </c>
      <c r="B15" s="440" t="s">
        <v>408</v>
      </c>
      <c r="C15" s="443"/>
      <c r="D15" s="444"/>
      <c r="E15" s="471">
        <f>SUM(E11:E14)</f>
        <v>0</v>
      </c>
      <c r="F15" s="474"/>
      <c r="G15" s="475"/>
      <c r="H15" s="450"/>
      <c r="I15" s="451"/>
      <c r="J15" s="452"/>
    </row>
    <row r="16" spans="1:10" ht="18" customHeight="1">
      <c r="A16" s="30">
        <v>42</v>
      </c>
      <c r="B16" s="476" t="s">
        <v>103</v>
      </c>
      <c r="C16" s="368"/>
      <c r="D16" s="477"/>
      <c r="E16" s="471">
        <f>+IF(E15&gt;0,E15+E10,E10)</f>
        <v>0</v>
      </c>
      <c r="F16" s="474"/>
      <c r="G16" s="475"/>
      <c r="H16" s="450"/>
      <c r="I16" s="451"/>
      <c r="J16" s="452"/>
    </row>
    <row r="17" spans="1:10" ht="19.5" customHeight="1">
      <c r="A17" s="455">
        <v>43</v>
      </c>
      <c r="B17" s="470" t="s">
        <v>365</v>
      </c>
      <c r="C17" s="354"/>
      <c r="D17" s="355"/>
      <c r="E17" s="206" t="s">
        <v>343</v>
      </c>
      <c r="F17" s="450"/>
      <c r="G17" s="464"/>
      <c r="H17" s="206" t="s">
        <v>343</v>
      </c>
      <c r="I17" s="450"/>
      <c r="J17" s="473"/>
    </row>
    <row r="18" spans="1:10" ht="18" customHeight="1">
      <c r="A18" s="456"/>
      <c r="B18" s="360"/>
      <c r="C18" s="360"/>
      <c r="D18" s="361"/>
      <c r="E18" s="207">
        <v>0</v>
      </c>
      <c r="F18" s="471">
        <f>+FLOOR(E18/12*107300,100)</f>
        <v>0</v>
      </c>
      <c r="G18" s="472"/>
      <c r="H18" s="205"/>
      <c r="I18" s="450"/>
      <c r="J18" s="473"/>
    </row>
    <row r="19" spans="1:10" ht="24" customHeight="1">
      <c r="A19" s="30">
        <v>44</v>
      </c>
      <c r="B19" s="440" t="s">
        <v>409</v>
      </c>
      <c r="C19" s="441"/>
      <c r="D19" s="442"/>
      <c r="E19" s="478">
        <v>0</v>
      </c>
      <c r="F19" s="479"/>
      <c r="G19" s="480"/>
      <c r="H19" s="450"/>
      <c r="I19" s="451"/>
      <c r="J19" s="452"/>
    </row>
    <row r="20" spans="1:10" ht="24" customHeight="1" thickBot="1">
      <c r="A20" s="31">
        <v>45</v>
      </c>
      <c r="B20" s="461" t="s">
        <v>410</v>
      </c>
      <c r="C20" s="462"/>
      <c r="D20" s="463"/>
      <c r="E20" s="481">
        <f>IF(OR(EXACT("x",DAP1!J20),(EXACT("X",DAP1!J20))),0,+IF(E16&gt;F18,+E16-E19,F18))</f>
        <v>0</v>
      </c>
      <c r="F20" s="482"/>
      <c r="G20" s="483"/>
      <c r="H20" s="458"/>
      <c r="I20" s="459"/>
      <c r="J20" s="460"/>
    </row>
    <row r="21" spans="1:10" ht="15" customHeight="1">
      <c r="A21" s="491" t="s">
        <v>90</v>
      </c>
      <c r="B21" s="366"/>
      <c r="C21" s="366"/>
      <c r="D21" s="366"/>
      <c r="E21" s="366"/>
      <c r="F21" s="366"/>
      <c r="G21" s="366"/>
      <c r="H21" s="366"/>
      <c r="I21" s="366"/>
      <c r="J21" s="366"/>
    </row>
    <row r="22" spans="1:10" ht="12" customHeight="1" thickBot="1">
      <c r="A22" s="453" t="s">
        <v>411</v>
      </c>
      <c r="B22" s="454"/>
      <c r="C22" s="454"/>
      <c r="D22" s="454"/>
      <c r="E22" s="454"/>
      <c r="F22" s="454"/>
      <c r="G22" s="454"/>
      <c r="H22" s="454"/>
      <c r="I22" s="454"/>
      <c r="J22" s="454"/>
    </row>
    <row r="23" spans="1:10" ht="15" customHeight="1">
      <c r="A23" s="494" t="s">
        <v>334</v>
      </c>
      <c r="B23" s="495"/>
      <c r="C23" s="495"/>
      <c r="D23" s="495"/>
      <c r="E23" s="495"/>
      <c r="F23" s="495"/>
      <c r="G23" s="495"/>
      <c r="H23" s="495"/>
      <c r="I23" s="495"/>
      <c r="J23" s="496"/>
    </row>
    <row r="24" spans="1:10" ht="21.75" customHeight="1">
      <c r="A24" s="457" t="s">
        <v>419</v>
      </c>
      <c r="B24" s="443"/>
      <c r="C24" s="443"/>
      <c r="D24" s="443"/>
      <c r="E24" s="443"/>
      <c r="F24" s="443"/>
      <c r="G24" s="443"/>
      <c r="H24" s="143"/>
      <c r="I24" s="492">
        <v>0</v>
      </c>
      <c r="J24" s="493"/>
    </row>
    <row r="25" spans="1:10" ht="15" customHeight="1">
      <c r="A25" s="419" t="s">
        <v>279</v>
      </c>
      <c r="B25" s="420"/>
      <c r="C25" s="420"/>
      <c r="D25" s="420"/>
      <c r="E25" s="420"/>
      <c r="F25" s="420"/>
      <c r="G25" s="420"/>
      <c r="H25" s="420"/>
      <c r="I25" s="420"/>
      <c r="J25" s="421"/>
    </row>
    <row r="26" spans="1:10" ht="15" customHeight="1" thickBot="1">
      <c r="A26" s="422" t="s">
        <v>342</v>
      </c>
      <c r="B26" s="423"/>
      <c r="C26" s="424"/>
      <c r="D26" s="425"/>
      <c r="E26" s="425"/>
      <c r="F26" s="426"/>
      <c r="G26" s="427" t="s">
        <v>265</v>
      </c>
      <c r="H26" s="428"/>
      <c r="I26" s="429"/>
      <c r="J26" s="430"/>
    </row>
    <row r="27" spans="1:10" ht="9" customHeight="1" thickBot="1">
      <c r="A27" s="502"/>
      <c r="B27" s="503"/>
      <c r="C27" s="503"/>
      <c r="D27" s="503"/>
      <c r="E27" s="503"/>
      <c r="F27" s="503"/>
      <c r="G27" s="503"/>
      <c r="H27" s="503"/>
      <c r="I27" s="503"/>
      <c r="J27" s="503"/>
    </row>
    <row r="28" spans="1:10" ht="22.5" customHeight="1">
      <c r="A28" s="513" t="s">
        <v>193</v>
      </c>
      <c r="B28" s="514"/>
      <c r="C28" s="514"/>
      <c r="D28" s="515"/>
      <c r="E28" s="232" t="s">
        <v>343</v>
      </c>
      <c r="F28" s="447"/>
      <c r="G28" s="448"/>
      <c r="H28" s="232" t="s">
        <v>343</v>
      </c>
      <c r="I28" s="447"/>
      <c r="J28" s="449"/>
    </row>
    <row r="29" spans="1:10" ht="15" customHeight="1">
      <c r="A29" s="77">
        <v>46</v>
      </c>
      <c r="B29" s="431" t="s">
        <v>412</v>
      </c>
      <c r="C29" s="431"/>
      <c r="D29" s="432"/>
      <c r="E29" s="284"/>
      <c r="F29" s="490">
        <f>IF(OR(EXACT("x",DAP1!J20),(EXACT("X",DAP1!J20))),0,38040)</f>
        <v>38040</v>
      </c>
      <c r="G29" s="480"/>
      <c r="H29" s="289"/>
      <c r="I29" s="465"/>
      <c r="J29" s="466"/>
    </row>
    <row r="30" spans="1:10" ht="15" customHeight="1">
      <c r="A30" s="80" t="s">
        <v>104</v>
      </c>
      <c r="B30" s="431" t="s">
        <v>413</v>
      </c>
      <c r="C30" s="431"/>
      <c r="D30" s="432"/>
      <c r="E30" s="181">
        <v>0</v>
      </c>
      <c r="F30" s="445">
        <f>+E30*1810</f>
        <v>0</v>
      </c>
      <c r="G30" s="446"/>
      <c r="H30" s="289"/>
      <c r="I30" s="465"/>
      <c r="J30" s="466"/>
    </row>
    <row r="31" spans="1:10" ht="24" customHeight="1">
      <c r="A31" s="77" t="s">
        <v>105</v>
      </c>
      <c r="B31" s="435" t="s">
        <v>418</v>
      </c>
      <c r="C31" s="435"/>
      <c r="D31" s="436"/>
      <c r="E31" s="181">
        <v>0</v>
      </c>
      <c r="F31" s="445">
        <f>+E31*1810</f>
        <v>0</v>
      </c>
      <c r="G31" s="446"/>
      <c r="H31" s="289"/>
      <c r="I31" s="465"/>
      <c r="J31" s="466"/>
    </row>
    <row r="32" spans="1:10" ht="24" customHeight="1">
      <c r="A32" s="77">
        <v>48</v>
      </c>
      <c r="B32" s="435" t="s">
        <v>414</v>
      </c>
      <c r="C32" s="435"/>
      <c r="D32" s="436"/>
      <c r="E32" s="181">
        <v>0</v>
      </c>
      <c r="F32" s="445">
        <f>+E32*595</f>
        <v>0</v>
      </c>
      <c r="G32" s="446"/>
      <c r="H32" s="289"/>
      <c r="I32" s="465"/>
      <c r="J32" s="466"/>
    </row>
    <row r="33" spans="1:10" ht="21.75" customHeight="1">
      <c r="A33" s="77">
        <v>49</v>
      </c>
      <c r="B33" s="435" t="s">
        <v>415</v>
      </c>
      <c r="C33" s="435"/>
      <c r="D33" s="436"/>
      <c r="E33" s="181">
        <v>0</v>
      </c>
      <c r="F33" s="445">
        <f>+E33*1190</f>
        <v>0</v>
      </c>
      <c r="G33" s="446"/>
      <c r="H33" s="289"/>
      <c r="I33" s="465"/>
      <c r="J33" s="466"/>
    </row>
    <row r="34" spans="1:10" ht="15" customHeight="1">
      <c r="A34" s="77">
        <v>50</v>
      </c>
      <c r="B34" s="435" t="s">
        <v>416</v>
      </c>
      <c r="C34" s="435"/>
      <c r="D34" s="436"/>
      <c r="E34" s="181">
        <v>0</v>
      </c>
      <c r="F34" s="445">
        <f>+E34*4170</f>
        <v>0</v>
      </c>
      <c r="G34" s="446"/>
      <c r="H34" s="289"/>
      <c r="I34" s="465"/>
      <c r="J34" s="466"/>
    </row>
    <row r="35" spans="1:10" ht="15" customHeight="1">
      <c r="A35" s="77">
        <v>51</v>
      </c>
      <c r="B35" s="435" t="s">
        <v>417</v>
      </c>
      <c r="C35" s="435"/>
      <c r="D35" s="436"/>
      <c r="E35" s="181">
        <v>0</v>
      </c>
      <c r="F35" s="445">
        <f>+E35*950</f>
        <v>0</v>
      </c>
      <c r="G35" s="446"/>
      <c r="H35" s="289"/>
      <c r="I35" s="465"/>
      <c r="J35" s="466"/>
    </row>
    <row r="36" spans="1:10" ht="15" customHeight="1">
      <c r="A36" s="77">
        <v>52</v>
      </c>
      <c r="B36" s="431" t="s">
        <v>106</v>
      </c>
      <c r="C36" s="431"/>
      <c r="D36" s="432"/>
      <c r="E36" s="284"/>
      <c r="F36" s="490">
        <v>0</v>
      </c>
      <c r="G36" s="480"/>
      <c r="H36" s="289"/>
      <c r="I36" s="465"/>
      <c r="J36" s="466"/>
    </row>
    <row r="37" spans="1:10" ht="15" customHeight="1">
      <c r="A37" s="77">
        <v>53</v>
      </c>
      <c r="B37" s="431" t="s">
        <v>107</v>
      </c>
      <c r="C37" s="431"/>
      <c r="D37" s="432"/>
      <c r="E37" s="284"/>
      <c r="F37" s="490">
        <v>0</v>
      </c>
      <c r="G37" s="480"/>
      <c r="H37" s="290"/>
      <c r="I37" s="291"/>
      <c r="J37" s="292"/>
    </row>
    <row r="38" spans="1:10" ht="15" customHeight="1">
      <c r="A38" s="77">
        <v>54</v>
      </c>
      <c r="B38" s="431" t="s">
        <v>108</v>
      </c>
      <c r="C38" s="431"/>
      <c r="D38" s="432"/>
      <c r="E38" s="284"/>
      <c r="F38" s="490">
        <v>0</v>
      </c>
      <c r="G38" s="480"/>
      <c r="H38" s="290"/>
      <c r="I38" s="291"/>
      <c r="J38" s="292"/>
    </row>
    <row r="39" spans="1:10" ht="15" customHeight="1">
      <c r="A39" s="77">
        <v>55</v>
      </c>
      <c r="B39" s="431" t="s">
        <v>109</v>
      </c>
      <c r="C39" s="431"/>
      <c r="D39" s="432"/>
      <c r="E39" s="284"/>
      <c r="F39" s="490">
        <v>0</v>
      </c>
      <c r="G39" s="480"/>
      <c r="H39" s="290"/>
      <c r="I39" s="291"/>
      <c r="J39" s="292"/>
    </row>
    <row r="40" spans="1:10" ht="15" customHeight="1">
      <c r="A40" s="77">
        <v>56</v>
      </c>
      <c r="B40" s="431" t="s">
        <v>110</v>
      </c>
      <c r="C40" s="431"/>
      <c r="D40" s="432"/>
      <c r="E40" s="284"/>
      <c r="F40" s="490">
        <v>0</v>
      </c>
      <c r="G40" s="480"/>
      <c r="H40" s="290"/>
      <c r="I40" s="291"/>
      <c r="J40" s="292"/>
    </row>
    <row r="41" spans="1:10" ht="15" customHeight="1">
      <c r="A41" s="77">
        <v>57</v>
      </c>
      <c r="B41" s="431" t="s">
        <v>111</v>
      </c>
      <c r="C41" s="431"/>
      <c r="D41" s="432"/>
      <c r="E41" s="284"/>
      <c r="F41" s="490">
        <v>0</v>
      </c>
      <c r="G41" s="480"/>
      <c r="H41" s="290"/>
      <c r="I41" s="291"/>
      <c r="J41" s="292"/>
    </row>
    <row r="42" spans="1:10" ht="15" customHeight="1">
      <c r="A42" s="77">
        <v>58</v>
      </c>
      <c r="B42" s="431" t="s">
        <v>112</v>
      </c>
      <c r="C42" s="431"/>
      <c r="D42" s="432"/>
      <c r="E42" s="284"/>
      <c r="F42" s="490">
        <v>0</v>
      </c>
      <c r="G42" s="480"/>
      <c r="H42" s="290"/>
      <c r="I42" s="291"/>
      <c r="J42" s="292"/>
    </row>
    <row r="43" spans="1:10" ht="15" customHeight="1" thickBot="1">
      <c r="A43" s="78">
        <v>59</v>
      </c>
      <c r="B43" s="127" t="s">
        <v>113</v>
      </c>
      <c r="C43" s="433"/>
      <c r="D43" s="434"/>
      <c r="E43" s="285"/>
      <c r="F43" s="490">
        <v>0</v>
      </c>
      <c r="G43" s="480"/>
      <c r="H43" s="293"/>
      <c r="I43" s="500"/>
      <c r="J43" s="501"/>
    </row>
    <row r="44" spans="1:10" ht="12" customHeight="1">
      <c r="A44" s="512">
        <v>2</v>
      </c>
      <c r="B44" s="512"/>
      <c r="C44" s="512"/>
      <c r="D44" s="512"/>
      <c r="E44" s="512"/>
      <c r="F44" s="512"/>
      <c r="G44" s="512"/>
      <c r="H44" s="512"/>
      <c r="I44" s="512"/>
      <c r="J44" s="512"/>
    </row>
    <row r="45" spans="1:10" ht="12.75">
      <c r="A45" s="142"/>
      <c r="B45" s="142"/>
      <c r="C45" s="142"/>
      <c r="D45" s="142"/>
      <c r="E45" s="142"/>
      <c r="F45" s="142"/>
      <c r="G45" s="142"/>
      <c r="H45" s="142"/>
      <c r="I45" s="142"/>
      <c r="J45" s="142"/>
    </row>
    <row r="46" spans="1:10" ht="12.75">
      <c r="A46" s="142"/>
      <c r="B46" s="142"/>
      <c r="C46" s="142"/>
      <c r="D46" s="142"/>
      <c r="E46" s="142"/>
      <c r="F46" s="142"/>
      <c r="G46" s="142"/>
      <c r="H46" s="142"/>
      <c r="I46" s="142"/>
      <c r="J46" s="142"/>
    </row>
    <row r="47" spans="1:10" ht="12.75">
      <c r="A47" s="142"/>
      <c r="B47" s="142"/>
      <c r="C47" s="142"/>
      <c r="D47" s="142"/>
      <c r="E47" s="142"/>
      <c r="F47" s="142"/>
      <c r="G47" s="142"/>
      <c r="H47" s="142"/>
      <c r="I47" s="142"/>
      <c r="J47" s="142"/>
    </row>
    <row r="48" spans="1:10" ht="12.75">
      <c r="A48" s="142"/>
      <c r="B48" s="142"/>
      <c r="C48" s="142"/>
      <c r="D48" s="142"/>
      <c r="E48" s="142"/>
      <c r="F48" s="142"/>
      <c r="G48" s="142"/>
      <c r="H48" s="142"/>
      <c r="I48" s="142"/>
      <c r="J48" s="142"/>
    </row>
    <row r="49" spans="1:10" ht="12.75">
      <c r="A49" s="142"/>
      <c r="B49" s="142"/>
      <c r="C49" s="142"/>
      <c r="D49" s="142"/>
      <c r="E49" s="142"/>
      <c r="F49" s="142"/>
      <c r="G49" s="142"/>
      <c r="H49" s="142"/>
      <c r="I49" s="142"/>
      <c r="J49" s="142"/>
    </row>
    <row r="50" spans="1:10" ht="12.75">
      <c r="A50" s="142"/>
      <c r="B50" s="142"/>
      <c r="C50" s="142"/>
      <c r="D50" s="142"/>
      <c r="E50" s="142"/>
      <c r="F50" s="142"/>
      <c r="G50" s="142"/>
      <c r="H50" s="142"/>
      <c r="I50" s="142"/>
      <c r="J50" s="142"/>
    </row>
    <row r="51" spans="1:10" ht="12.75">
      <c r="A51" s="142"/>
      <c r="B51" s="142"/>
      <c r="C51" s="142"/>
      <c r="D51" s="142"/>
      <c r="E51" s="142"/>
      <c r="F51" s="142"/>
      <c r="G51" s="142"/>
      <c r="H51" s="142"/>
      <c r="I51" s="142"/>
      <c r="J51" s="142"/>
    </row>
    <row r="52" spans="1:10" ht="12.75">
      <c r="A52" s="142"/>
      <c r="B52" s="142"/>
      <c r="C52" s="142"/>
      <c r="D52" s="142"/>
      <c r="E52" s="142"/>
      <c r="F52" s="142"/>
      <c r="G52" s="142"/>
      <c r="H52" s="142"/>
      <c r="I52" s="142"/>
      <c r="J52" s="142"/>
    </row>
    <row r="53" spans="1:10" ht="12.75">
      <c r="A53" s="142"/>
      <c r="B53" s="142"/>
      <c r="C53" s="142"/>
      <c r="D53" s="142"/>
      <c r="E53" s="142"/>
      <c r="F53" s="142"/>
      <c r="G53" s="142"/>
      <c r="H53" s="142"/>
      <c r="I53" s="142"/>
      <c r="J53" s="142"/>
    </row>
    <row r="54" spans="1:10" ht="12.75">
      <c r="A54" s="142"/>
      <c r="B54" s="142"/>
      <c r="C54" s="142"/>
      <c r="D54" s="142"/>
      <c r="E54" s="142"/>
      <c r="F54" s="142"/>
      <c r="G54" s="142"/>
      <c r="H54" s="142"/>
      <c r="I54" s="142"/>
      <c r="J54" s="142"/>
    </row>
    <row r="55" spans="1:10" ht="12.75">
      <c r="A55" s="142"/>
      <c r="B55" s="142"/>
      <c r="C55" s="142"/>
      <c r="D55" s="142"/>
      <c r="E55" s="142"/>
      <c r="F55" s="142"/>
      <c r="G55" s="142"/>
      <c r="H55" s="142"/>
      <c r="I55" s="142"/>
      <c r="J55" s="142"/>
    </row>
    <row r="56" spans="1:10" ht="12.75">
      <c r="A56" s="142"/>
      <c r="B56" s="142"/>
      <c r="C56" s="142"/>
      <c r="D56" s="142"/>
      <c r="E56" s="142"/>
      <c r="F56" s="142"/>
      <c r="G56" s="142"/>
      <c r="H56" s="142"/>
      <c r="I56" s="142"/>
      <c r="J56" s="142"/>
    </row>
    <row r="57" spans="1:10" ht="12.75">
      <c r="A57" s="142"/>
      <c r="B57" s="142"/>
      <c r="C57" s="142"/>
      <c r="D57" s="142"/>
      <c r="E57" s="142"/>
      <c r="F57" s="142"/>
      <c r="G57" s="142"/>
      <c r="H57" s="142"/>
      <c r="I57" s="142"/>
      <c r="J57" s="142"/>
    </row>
    <row r="58" spans="1:10" ht="12.75">
      <c r="A58" s="142"/>
      <c r="B58" s="142"/>
      <c r="C58" s="142"/>
      <c r="D58" s="142"/>
      <c r="E58" s="142"/>
      <c r="F58" s="142"/>
      <c r="G58" s="142"/>
      <c r="H58" s="142"/>
      <c r="I58" s="142"/>
      <c r="J58" s="142"/>
    </row>
    <row r="59" spans="1:10" ht="12.75">
      <c r="A59" s="142"/>
      <c r="B59" s="142"/>
      <c r="C59" s="142"/>
      <c r="D59" s="142"/>
      <c r="E59" s="142"/>
      <c r="F59" s="142"/>
      <c r="G59" s="142"/>
      <c r="H59" s="142"/>
      <c r="I59" s="142"/>
      <c r="J59" s="142"/>
    </row>
    <row r="60" spans="1:10" ht="12.75">
      <c r="A60" s="142"/>
      <c r="B60" s="142"/>
      <c r="C60" s="142"/>
      <c r="D60" s="142"/>
      <c r="E60" s="142"/>
      <c r="F60" s="142"/>
      <c r="G60" s="142"/>
      <c r="H60" s="142"/>
      <c r="I60" s="142"/>
      <c r="J60" s="142"/>
    </row>
    <row r="61" spans="1:10" ht="12.75">
      <c r="A61" s="142"/>
      <c r="B61" s="142"/>
      <c r="C61" s="142"/>
      <c r="D61" s="142"/>
      <c r="E61" s="142"/>
      <c r="F61" s="142"/>
      <c r="G61" s="142"/>
      <c r="H61" s="142"/>
      <c r="I61" s="142"/>
      <c r="J61" s="142"/>
    </row>
    <row r="62" spans="1:10" ht="12.75">
      <c r="A62" s="142"/>
      <c r="B62" s="142"/>
      <c r="C62" s="142"/>
      <c r="D62" s="142"/>
      <c r="E62" s="142"/>
      <c r="F62" s="142"/>
      <c r="G62" s="142"/>
      <c r="H62" s="142"/>
      <c r="I62" s="142"/>
      <c r="J62" s="142"/>
    </row>
    <row r="63" spans="1:10" ht="12.75">
      <c r="A63" s="142"/>
      <c r="B63" s="142"/>
      <c r="C63" s="142"/>
      <c r="D63" s="142"/>
      <c r="E63" s="142"/>
      <c r="F63" s="142"/>
      <c r="G63" s="142"/>
      <c r="H63" s="142"/>
      <c r="I63" s="142"/>
      <c r="J63" s="142"/>
    </row>
    <row r="64" spans="1:10" ht="12.75">
      <c r="A64" s="142"/>
      <c r="B64" s="142"/>
      <c r="C64" s="142"/>
      <c r="D64" s="142"/>
      <c r="E64" s="142"/>
      <c r="F64" s="142"/>
      <c r="G64" s="142"/>
      <c r="H64" s="142"/>
      <c r="I64" s="142"/>
      <c r="J64" s="142"/>
    </row>
    <row r="65" s="142" customFormat="1" ht="12.75"/>
    <row r="66" s="142" customFormat="1" ht="12.75"/>
    <row r="67" s="142" customFormat="1" ht="12.75"/>
    <row r="68" s="142" customFormat="1" ht="12.75"/>
    <row r="69" s="142" customFormat="1" ht="12.75"/>
    <row r="70" s="142" customFormat="1" ht="12.75"/>
    <row r="71" s="142" customFormat="1" ht="12.75"/>
    <row r="72" s="142" customFormat="1" ht="12.75"/>
    <row r="73" s="142" customFormat="1" ht="12.75"/>
    <row r="74" s="142" customFormat="1" ht="12.75"/>
    <row r="75" s="142" customFormat="1" ht="12.75"/>
    <row r="76" s="142" customFormat="1" ht="12.75"/>
    <row r="77" s="142" customFormat="1" ht="12.75"/>
    <row r="78" s="142" customFormat="1" ht="12.75"/>
    <row r="79" s="142" customFormat="1" ht="12.75"/>
    <row r="80" s="142" customFormat="1" ht="12.75"/>
    <row r="81" s="142" customFormat="1" ht="12.75"/>
    <row r="82" s="142" customFormat="1" ht="12.75"/>
    <row r="83" s="142" customFormat="1" ht="12.75"/>
    <row r="84" s="142" customFormat="1" ht="12.75"/>
    <row r="85" s="142" customFormat="1" ht="12.75"/>
    <row r="86" s="142" customFormat="1" ht="12.75"/>
    <row r="87" s="142" customFormat="1" ht="12.75"/>
    <row r="88" s="142" customFormat="1" ht="12.75"/>
    <row r="89" s="142" customFormat="1" ht="12.75"/>
    <row r="90" s="142" customFormat="1" ht="12.75"/>
    <row r="91" s="142" customFormat="1" ht="12.75"/>
    <row r="92" s="142" customFormat="1" ht="12.75"/>
    <row r="93" s="142" customFormat="1" ht="12.75"/>
    <row r="94" s="142" customFormat="1" ht="12.75"/>
    <row r="95" s="142" customFormat="1" ht="12.75"/>
    <row r="96" s="142" customFormat="1" ht="12.75"/>
    <row r="97" s="142" customFormat="1" ht="12.75"/>
    <row r="98" s="142" customFormat="1" ht="12.75"/>
    <row r="99" s="142" customFormat="1" ht="12.75"/>
    <row r="100" s="142" customFormat="1" ht="12.75"/>
    <row r="101" s="142" customFormat="1" ht="12.75"/>
    <row r="102" s="142" customFormat="1" ht="12.75"/>
    <row r="103" s="142" customFormat="1" ht="12.75"/>
    <row r="104" s="142" customFormat="1" ht="12.75"/>
    <row r="105" s="142" customFormat="1" ht="12.75"/>
    <row r="106" s="142" customFormat="1" ht="12.75"/>
    <row r="107" s="142" customFormat="1" ht="12.75"/>
    <row r="108" s="142" customFormat="1" ht="12.75"/>
    <row r="109" s="142" customFormat="1" ht="12.75"/>
    <row r="110" s="142" customFormat="1" ht="12.75"/>
    <row r="111" s="142" customFormat="1" ht="12.75"/>
    <row r="112" s="142" customFormat="1" ht="12.75"/>
    <row r="113" s="142" customFormat="1" ht="12.75"/>
    <row r="114" s="142" customFormat="1" ht="12.75"/>
    <row r="115" s="142" customFormat="1" ht="12.75"/>
    <row r="116" s="142" customFormat="1" ht="12.75"/>
    <row r="117" s="142" customFormat="1" ht="12.75"/>
    <row r="118" s="142" customFormat="1" ht="12.75"/>
    <row r="119" s="142" customFormat="1" ht="12.75"/>
    <row r="120" s="142" customFormat="1" ht="12.75"/>
    <row r="121" s="142" customFormat="1" ht="12.75"/>
    <row r="122" s="142" customFormat="1" ht="12.75"/>
    <row r="123" s="142" customFormat="1" ht="12.75"/>
    <row r="124" s="142" customFormat="1" ht="12.75"/>
    <row r="125" s="142" customFormat="1" ht="12.75"/>
    <row r="126" s="142" customFormat="1" ht="12.75"/>
    <row r="127" s="142" customFormat="1" ht="12.75"/>
    <row r="128" s="142" customFormat="1" ht="12.75"/>
    <row r="129" s="142" customFormat="1" ht="12.75"/>
    <row r="130" s="142" customFormat="1" ht="12.75"/>
    <row r="131" s="142" customFormat="1" ht="12.75"/>
    <row r="132" s="142" customFormat="1" ht="12.75"/>
    <row r="133" s="142" customFormat="1" ht="12.75"/>
    <row r="134" s="142" customFormat="1" ht="12.75"/>
    <row r="135" s="142" customFormat="1" ht="12.75"/>
    <row r="136" s="142" customFormat="1" ht="12.75"/>
    <row r="137" s="142" customFormat="1" ht="12.75"/>
    <row r="138" s="142" customFormat="1" ht="12.75"/>
    <row r="139" s="142" customFormat="1" ht="12.75"/>
    <row r="140" s="142" customFormat="1" ht="12.75"/>
    <row r="141" s="142" customFormat="1" ht="12.75"/>
    <row r="142" s="142" customFormat="1" ht="12.75"/>
    <row r="143" s="142" customFormat="1" ht="12.75"/>
    <row r="144" s="142" customFormat="1" ht="12.75"/>
    <row r="145" s="142" customFormat="1" ht="12.75"/>
    <row r="146" s="142" customFormat="1" ht="12.75"/>
    <row r="147" s="142" customFormat="1" ht="12.75"/>
    <row r="148" s="142" customFormat="1" ht="12.75"/>
    <row r="149" s="142" customFormat="1" ht="12.75"/>
    <row r="150" s="142" customFormat="1" ht="12.75"/>
    <row r="151" s="142" customFormat="1" ht="12.75"/>
    <row r="152" s="142" customFormat="1" ht="12.75"/>
  </sheetData>
  <sheetProtection password="EF65" sheet="1" objects="1" scenarios="1"/>
  <mergeCells count="108">
    <mergeCell ref="A9:J9"/>
    <mergeCell ref="A44:J44"/>
    <mergeCell ref="A28:D28"/>
    <mergeCell ref="B37:D37"/>
    <mergeCell ref="F37:G37"/>
    <mergeCell ref="B38:D38"/>
    <mergeCell ref="F38:G38"/>
    <mergeCell ref="B39:D39"/>
    <mergeCell ref="F39:G39"/>
    <mergeCell ref="B40:D40"/>
    <mergeCell ref="B4:D4"/>
    <mergeCell ref="E4:G4"/>
    <mergeCell ref="H4:J4"/>
    <mergeCell ref="E8:G8"/>
    <mergeCell ref="H8:J8"/>
    <mergeCell ref="B8:D8"/>
    <mergeCell ref="E6:G6"/>
    <mergeCell ref="H6:J6"/>
    <mergeCell ref="A3:D3"/>
    <mergeCell ref="E3:G3"/>
    <mergeCell ref="H3:J3"/>
    <mergeCell ref="B7:D7"/>
    <mergeCell ref="E7:G7"/>
    <mergeCell ref="H7:J7"/>
    <mergeCell ref="B5:D5"/>
    <mergeCell ref="E5:G5"/>
    <mergeCell ref="H5:J5"/>
    <mergeCell ref="B6:D6"/>
    <mergeCell ref="A2:J2"/>
    <mergeCell ref="I35:J35"/>
    <mergeCell ref="I36:J36"/>
    <mergeCell ref="I43:J43"/>
    <mergeCell ref="B29:D29"/>
    <mergeCell ref="A27:J27"/>
    <mergeCell ref="I31:J31"/>
    <mergeCell ref="I32:J32"/>
    <mergeCell ref="I33:J33"/>
    <mergeCell ref="I34:J34"/>
    <mergeCell ref="F34:G34"/>
    <mergeCell ref="F35:G35"/>
    <mergeCell ref="F33:G33"/>
    <mergeCell ref="F29:G29"/>
    <mergeCell ref="F30:G30"/>
    <mergeCell ref="E13:G13"/>
    <mergeCell ref="B13:D13"/>
    <mergeCell ref="F36:G36"/>
    <mergeCell ref="F43:G43"/>
    <mergeCell ref="F40:G40"/>
    <mergeCell ref="F41:G41"/>
    <mergeCell ref="F42:G42"/>
    <mergeCell ref="A21:J21"/>
    <mergeCell ref="I24:J24"/>
    <mergeCell ref="A23:J23"/>
    <mergeCell ref="B10:D10"/>
    <mergeCell ref="B11:D11"/>
    <mergeCell ref="B12:D12"/>
    <mergeCell ref="E10:G10"/>
    <mergeCell ref="E11:G11"/>
    <mergeCell ref="E12:G12"/>
    <mergeCell ref="E15:G15"/>
    <mergeCell ref="E16:G16"/>
    <mergeCell ref="E19:G19"/>
    <mergeCell ref="E20:G20"/>
    <mergeCell ref="H10:J10"/>
    <mergeCell ref="B17:D18"/>
    <mergeCell ref="H19:J19"/>
    <mergeCell ref="H11:J11"/>
    <mergeCell ref="F18:G18"/>
    <mergeCell ref="I17:J17"/>
    <mergeCell ref="I18:J18"/>
    <mergeCell ref="E14:G14"/>
    <mergeCell ref="B16:D16"/>
    <mergeCell ref="B19:D19"/>
    <mergeCell ref="H16:J16"/>
    <mergeCell ref="A22:J22"/>
    <mergeCell ref="A17:A18"/>
    <mergeCell ref="B31:D31"/>
    <mergeCell ref="A24:G24"/>
    <mergeCell ref="H20:J20"/>
    <mergeCell ref="B20:D20"/>
    <mergeCell ref="F17:G17"/>
    <mergeCell ref="I29:J29"/>
    <mergeCell ref="I30:J30"/>
    <mergeCell ref="H12:J12"/>
    <mergeCell ref="H13:J13"/>
    <mergeCell ref="H14:J14"/>
    <mergeCell ref="H15:J15"/>
    <mergeCell ref="A1:J1"/>
    <mergeCell ref="B35:D35"/>
    <mergeCell ref="B14:D14"/>
    <mergeCell ref="B15:D15"/>
    <mergeCell ref="B32:D32"/>
    <mergeCell ref="B30:D30"/>
    <mergeCell ref="F31:G31"/>
    <mergeCell ref="F32:G32"/>
    <mergeCell ref="F28:G28"/>
    <mergeCell ref="I28:J28"/>
    <mergeCell ref="B41:D41"/>
    <mergeCell ref="B42:D42"/>
    <mergeCell ref="C43:D43"/>
    <mergeCell ref="B33:D33"/>
    <mergeCell ref="B36:D36"/>
    <mergeCell ref="B34:D34"/>
    <mergeCell ref="A25:J25"/>
    <mergeCell ref="A26:B26"/>
    <mergeCell ref="C26:F26"/>
    <mergeCell ref="G26:H26"/>
    <mergeCell ref="I26:J2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4"/>
  <sheetViews>
    <sheetView workbookViewId="0" topLeftCell="A45">
      <selection activeCell="C37" sqref="C37:D37"/>
    </sheetView>
  </sheetViews>
  <sheetFormatPr defaultColWidth="9.140625" defaultRowHeight="12.75"/>
  <cols>
    <col min="1" max="1" width="4.421875" style="0" bestFit="1" customWidth="1"/>
    <col min="2" max="2" width="47.8515625" style="0" customWidth="1"/>
    <col min="3" max="6" width="10.7109375" style="0" customWidth="1"/>
    <col min="7" max="68" width="9.140625" style="142" customWidth="1"/>
  </cols>
  <sheetData>
    <row r="1" spans="1:6" ht="36" customHeight="1">
      <c r="A1" s="233">
        <v>60</v>
      </c>
      <c r="B1" s="234" t="s">
        <v>114</v>
      </c>
      <c r="C1" s="556">
        <f>+SUM(DAP2!F29:G43)</f>
        <v>38040</v>
      </c>
      <c r="D1" s="557"/>
      <c r="E1" s="552"/>
      <c r="F1" s="553"/>
    </row>
    <row r="2" spans="1:6" ht="36">
      <c r="A2" s="79">
        <v>61</v>
      </c>
      <c r="B2" s="126" t="s">
        <v>420</v>
      </c>
      <c r="C2" s="445">
        <f>IF(OR(EXACT("x",DAP1!J20),(EXACT("X",DAP1!J20))),5Př2!G35,MAX(+DAP2!E20-DAP3!C1,0))</f>
        <v>0</v>
      </c>
      <c r="D2" s="558"/>
      <c r="E2" s="465"/>
      <c r="F2" s="554"/>
    </row>
    <row r="3" spans="1:6" ht="18" customHeight="1">
      <c r="A3" s="77">
        <v>62</v>
      </c>
      <c r="B3" s="125" t="s">
        <v>421</v>
      </c>
      <c r="C3" s="445">
        <f>+FLOOR(C2,100)</f>
        <v>0</v>
      </c>
      <c r="D3" s="559"/>
      <c r="E3" s="465"/>
      <c r="F3" s="554"/>
    </row>
    <row r="4" spans="1:6" ht="18" customHeight="1" thickBot="1">
      <c r="A4" s="78">
        <v>63</v>
      </c>
      <c r="B4" s="127" t="s">
        <v>360</v>
      </c>
      <c r="C4" s="560">
        <f>IF(C3&lt;=109200,C3*0.15,0)+IF(C3&gt;218400,0,1)*IF(C3&gt;109200,16380+0.2*(C3-109200),0)+IF(C3&gt;331200,0,1)*IF(C3&gt;218400,38220+0.25*(C3-218400),0)+IF(C3&gt;331200,66420+0.32*(C3-331200),0)</f>
        <v>0</v>
      </c>
      <c r="D4" s="561"/>
      <c r="E4" s="500"/>
      <c r="F4" s="555"/>
    </row>
    <row r="5" spans="1:6" ht="15" customHeight="1" thickBot="1">
      <c r="A5" s="520" t="s">
        <v>28</v>
      </c>
      <c r="B5" s="521"/>
      <c r="C5" s="521"/>
      <c r="D5" s="521"/>
      <c r="E5" s="522"/>
      <c r="F5" s="522"/>
    </row>
    <row r="6" spans="1:6" ht="24" customHeight="1">
      <c r="A6" s="77">
        <v>64</v>
      </c>
      <c r="B6" s="128" t="s">
        <v>422</v>
      </c>
      <c r="C6" s="516">
        <f>+IF(OR(+3Př2!F12&gt;0,3Př1!F38&gt;0,+3Př2!F10&gt;0),3Př2!F29,C4)</f>
        <v>0</v>
      </c>
      <c r="D6" s="517"/>
      <c r="E6" s="518"/>
      <c r="F6" s="519"/>
    </row>
    <row r="7" spans="1:6" ht="24" customHeight="1">
      <c r="A7" s="77">
        <v>65</v>
      </c>
      <c r="B7" s="128" t="s">
        <v>222</v>
      </c>
      <c r="C7" s="516">
        <v>0</v>
      </c>
      <c r="D7" s="517"/>
      <c r="E7" s="518"/>
      <c r="F7" s="519"/>
    </row>
    <row r="8" spans="1:6" ht="24" customHeight="1">
      <c r="A8" s="79">
        <v>66</v>
      </c>
      <c r="B8" s="126" t="s">
        <v>423</v>
      </c>
      <c r="C8" s="516">
        <f>+C6+C7</f>
        <v>0</v>
      </c>
      <c r="D8" s="517"/>
      <c r="E8" s="518"/>
      <c r="F8" s="519"/>
    </row>
    <row r="9" spans="1:6" ht="24" customHeight="1" thickBot="1">
      <c r="A9" s="78">
        <v>67</v>
      </c>
      <c r="B9" s="129" t="s">
        <v>115</v>
      </c>
      <c r="C9" s="548">
        <f>IF(DAP2!E15&lt;0,-DAP2!E15,0)</f>
        <v>0</v>
      </c>
      <c r="D9" s="549"/>
      <c r="E9" s="550"/>
      <c r="F9" s="551"/>
    </row>
    <row r="10" spans="1:6" ht="15" customHeight="1" thickBot="1">
      <c r="A10" s="542" t="s">
        <v>116</v>
      </c>
      <c r="B10" s="543"/>
      <c r="C10" s="543"/>
      <c r="D10" s="543"/>
      <c r="E10" s="543"/>
      <c r="F10" s="543"/>
    </row>
    <row r="11" spans="1:6" ht="18" customHeight="1">
      <c r="A11" s="30">
        <v>68</v>
      </c>
      <c r="B11" s="145" t="s">
        <v>341</v>
      </c>
      <c r="C11" s="528">
        <v>0</v>
      </c>
      <c r="D11" s="529"/>
      <c r="E11" s="526"/>
      <c r="F11" s="527"/>
    </row>
    <row r="12" spans="1:6" ht="24" customHeight="1">
      <c r="A12" s="30">
        <v>69</v>
      </c>
      <c r="B12" s="145" t="s">
        <v>117</v>
      </c>
      <c r="C12" s="528">
        <v>0</v>
      </c>
      <c r="D12" s="529"/>
      <c r="E12" s="526"/>
      <c r="F12" s="527"/>
    </row>
    <row r="13" spans="1:6" ht="24" customHeight="1">
      <c r="A13" s="30">
        <v>70</v>
      </c>
      <c r="B13" s="145" t="s">
        <v>118</v>
      </c>
      <c r="C13" s="524">
        <f>+C12-C11</f>
        <v>0</v>
      </c>
      <c r="D13" s="525"/>
      <c r="E13" s="526"/>
      <c r="F13" s="527"/>
    </row>
    <row r="14" spans="1:6" ht="18" customHeight="1">
      <c r="A14" s="30">
        <v>71</v>
      </c>
      <c r="B14" s="145" t="s">
        <v>346</v>
      </c>
      <c r="C14" s="528">
        <v>0</v>
      </c>
      <c r="D14" s="529"/>
      <c r="E14" s="526"/>
      <c r="F14" s="527"/>
    </row>
    <row r="15" spans="1:6" ht="24" customHeight="1">
      <c r="A15" s="30">
        <v>72</v>
      </c>
      <c r="B15" s="145" t="s">
        <v>119</v>
      </c>
      <c r="C15" s="528">
        <v>0</v>
      </c>
      <c r="D15" s="529"/>
      <c r="E15" s="526"/>
      <c r="F15" s="527"/>
    </row>
    <row r="16" spans="1:6" ht="24" customHeight="1" thickBot="1">
      <c r="A16" s="31">
        <v>73</v>
      </c>
      <c r="B16" s="146" t="s">
        <v>424</v>
      </c>
      <c r="C16" s="530">
        <f>+C15-C14</f>
        <v>0</v>
      </c>
      <c r="D16" s="531"/>
      <c r="E16" s="532"/>
      <c r="F16" s="533"/>
    </row>
    <row r="17" spans="1:68" s="237" customFormat="1" ht="6" customHeight="1">
      <c r="A17" s="544"/>
      <c r="B17" s="545"/>
      <c r="C17" s="545"/>
      <c r="D17" s="545"/>
      <c r="E17" s="545"/>
      <c r="F17" s="545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</row>
    <row r="18" spans="1:6" ht="15" customHeight="1">
      <c r="A18" s="437" t="s">
        <v>120</v>
      </c>
      <c r="B18" s="412"/>
      <c r="C18" s="412"/>
      <c r="D18" s="412"/>
      <c r="E18" s="412"/>
      <c r="F18" s="412"/>
    </row>
    <row r="19" spans="1:6" ht="12" customHeight="1" thickBot="1">
      <c r="A19" s="546" t="s">
        <v>121</v>
      </c>
      <c r="B19" s="547"/>
      <c r="C19" s="547"/>
      <c r="D19" s="547"/>
      <c r="E19" s="547"/>
      <c r="F19" s="547"/>
    </row>
    <row r="20" spans="1:68" ht="21.75" customHeight="1">
      <c r="A20" s="562"/>
      <c r="B20" s="240" t="s">
        <v>425</v>
      </c>
      <c r="C20" s="569" t="s">
        <v>265</v>
      </c>
      <c r="D20" s="570"/>
      <c r="E20" s="241" t="s">
        <v>343</v>
      </c>
      <c r="F20" s="242" t="s">
        <v>344</v>
      </c>
      <c r="BM20"/>
      <c r="BN20"/>
      <c r="BO20"/>
      <c r="BP20"/>
    </row>
    <row r="21" spans="1:68" ht="12" customHeight="1">
      <c r="A21" s="563"/>
      <c r="B21" s="228">
        <v>1</v>
      </c>
      <c r="C21" s="573">
        <v>2</v>
      </c>
      <c r="D21" s="574"/>
      <c r="E21" s="144">
        <v>3</v>
      </c>
      <c r="F21" s="11">
        <v>4</v>
      </c>
      <c r="BM21"/>
      <c r="BN21"/>
      <c r="BO21"/>
      <c r="BP21"/>
    </row>
    <row r="22" spans="1:68" ht="18" customHeight="1">
      <c r="A22" s="28">
        <v>1</v>
      </c>
      <c r="B22" s="250" t="s">
        <v>255</v>
      </c>
      <c r="C22" s="538"/>
      <c r="D22" s="575"/>
      <c r="E22" s="182"/>
      <c r="F22" s="183"/>
      <c r="BM22"/>
      <c r="BN22"/>
      <c r="BO22"/>
      <c r="BP22"/>
    </row>
    <row r="23" spans="1:68" ht="18" customHeight="1">
      <c r="A23" s="28">
        <v>2</v>
      </c>
      <c r="B23" s="250" t="s">
        <v>255</v>
      </c>
      <c r="C23" s="538"/>
      <c r="D23" s="539"/>
      <c r="E23" s="182"/>
      <c r="F23" s="183"/>
      <c r="BM23"/>
      <c r="BN23"/>
      <c r="BO23"/>
      <c r="BP23"/>
    </row>
    <row r="24" spans="1:68" ht="18" customHeight="1">
      <c r="A24" s="28">
        <v>3</v>
      </c>
      <c r="B24" s="250" t="s">
        <v>255</v>
      </c>
      <c r="C24" s="538"/>
      <c r="D24" s="539"/>
      <c r="E24" s="182"/>
      <c r="F24" s="183"/>
      <c r="BM24"/>
      <c r="BN24"/>
      <c r="BO24"/>
      <c r="BP24"/>
    </row>
    <row r="25" spans="1:68" ht="18" customHeight="1">
      <c r="A25" s="147">
        <v>4</v>
      </c>
      <c r="B25" s="280" t="s">
        <v>255</v>
      </c>
      <c r="C25" s="571"/>
      <c r="D25" s="572"/>
      <c r="E25" s="238"/>
      <c r="F25" s="239"/>
      <c r="BM25"/>
      <c r="BN25"/>
      <c r="BO25"/>
      <c r="BP25"/>
    </row>
    <row r="26" spans="1:6" ht="18" customHeight="1" thickBot="1">
      <c r="A26" s="27"/>
      <c r="B26" s="279" t="s">
        <v>122</v>
      </c>
      <c r="C26" s="540"/>
      <c r="D26" s="541"/>
      <c r="E26" s="243">
        <f>+SUM(E22:E25)</f>
        <v>0</v>
      </c>
      <c r="F26" s="244">
        <f>+SUM(F22:F25)</f>
        <v>0</v>
      </c>
    </row>
    <row r="27" spans="1:6" ht="6" customHeight="1" thickBot="1">
      <c r="A27" s="567"/>
      <c r="B27" s="568"/>
      <c r="C27" s="568"/>
      <c r="D27" s="568"/>
      <c r="E27" s="568"/>
      <c r="F27" s="568"/>
    </row>
    <row r="28" spans="1:6" ht="18" customHeight="1">
      <c r="A28" s="231">
        <v>74</v>
      </c>
      <c r="B28" s="245" t="s">
        <v>123</v>
      </c>
      <c r="C28" s="564">
        <f>+E26*500+F26*500</f>
        <v>0</v>
      </c>
      <c r="D28" s="565"/>
      <c r="E28" s="507"/>
      <c r="F28" s="566"/>
    </row>
    <row r="29" spans="1:6" ht="18" customHeight="1">
      <c r="A29" s="30">
        <v>75</v>
      </c>
      <c r="B29" s="132" t="s">
        <v>124</v>
      </c>
      <c r="C29" s="528">
        <f>+MIN(C28,C8)</f>
        <v>0</v>
      </c>
      <c r="D29" s="529"/>
      <c r="E29" s="526"/>
      <c r="F29" s="527"/>
    </row>
    <row r="30" spans="1:6" ht="18" customHeight="1" thickBot="1">
      <c r="A30" s="31">
        <v>76</v>
      </c>
      <c r="B30" s="246" t="s">
        <v>125</v>
      </c>
      <c r="C30" s="530">
        <f>+C8-C29</f>
        <v>0</v>
      </c>
      <c r="D30" s="531"/>
      <c r="E30" s="532"/>
      <c r="F30" s="533"/>
    </row>
    <row r="31" spans="1:6" ht="6" customHeight="1" thickBot="1">
      <c r="A31" s="567"/>
      <c r="B31" s="568"/>
      <c r="C31" s="568"/>
      <c r="D31" s="568"/>
      <c r="E31" s="568"/>
      <c r="F31" s="568"/>
    </row>
    <row r="32" spans="1:6" ht="18" customHeight="1">
      <c r="A32" s="231">
        <v>77</v>
      </c>
      <c r="B32" s="245" t="s">
        <v>126</v>
      </c>
      <c r="C32" s="564">
        <f>+C28-C29</f>
        <v>0</v>
      </c>
      <c r="D32" s="565"/>
      <c r="E32" s="507"/>
      <c r="F32" s="566"/>
    </row>
    <row r="33" spans="1:6" ht="18" customHeight="1">
      <c r="A33" s="30">
        <v>78</v>
      </c>
      <c r="B33" s="132" t="s">
        <v>127</v>
      </c>
      <c r="C33" s="528">
        <v>0</v>
      </c>
      <c r="D33" s="529"/>
      <c r="E33" s="526"/>
      <c r="F33" s="527"/>
    </row>
    <row r="34" spans="1:6" ht="18" customHeight="1" thickBot="1">
      <c r="A34" s="31">
        <v>79</v>
      </c>
      <c r="B34" s="246" t="s">
        <v>128</v>
      </c>
      <c r="C34" s="530">
        <f>+C32-C33</f>
        <v>0</v>
      </c>
      <c r="D34" s="531"/>
      <c r="E34" s="532"/>
      <c r="F34" s="533"/>
    </row>
    <row r="35" spans="1:6" ht="6" customHeight="1" thickBot="1">
      <c r="A35" s="567"/>
      <c r="B35" s="568"/>
      <c r="C35" s="568"/>
      <c r="D35" s="568"/>
      <c r="E35" s="568"/>
      <c r="F35" s="568"/>
    </row>
    <row r="36" spans="1:6" ht="24" customHeight="1">
      <c r="A36" s="229">
        <v>80</v>
      </c>
      <c r="B36" s="235" t="s">
        <v>129</v>
      </c>
      <c r="C36" s="534">
        <v>0</v>
      </c>
      <c r="D36" s="535"/>
      <c r="E36" s="536"/>
      <c r="F36" s="537"/>
    </row>
    <row r="37" spans="1:6" ht="18" customHeight="1">
      <c r="A37" s="30">
        <v>81</v>
      </c>
      <c r="B37" s="132" t="s">
        <v>206</v>
      </c>
      <c r="C37" s="528">
        <v>0</v>
      </c>
      <c r="D37" s="529"/>
      <c r="E37" s="526"/>
      <c r="F37" s="527"/>
    </row>
    <row r="38" spans="1:6" ht="18" customHeight="1">
      <c r="A38" s="30">
        <v>82</v>
      </c>
      <c r="B38" s="132" t="s">
        <v>226</v>
      </c>
      <c r="C38" s="528">
        <v>0</v>
      </c>
      <c r="D38" s="529"/>
      <c r="E38" s="526"/>
      <c r="F38" s="527"/>
    </row>
    <row r="39" spans="1:6" ht="18" customHeight="1">
      <c r="A39" s="30">
        <v>83</v>
      </c>
      <c r="B39" s="132" t="s">
        <v>234</v>
      </c>
      <c r="C39" s="528">
        <v>0</v>
      </c>
      <c r="D39" s="529"/>
      <c r="E39" s="526"/>
      <c r="F39" s="527"/>
    </row>
    <row r="40" spans="1:6" ht="18" customHeight="1">
      <c r="A40" s="30">
        <v>84</v>
      </c>
      <c r="B40" s="132" t="s">
        <v>130</v>
      </c>
      <c r="C40" s="528">
        <v>0</v>
      </c>
      <c r="D40" s="529"/>
      <c r="E40" s="526"/>
      <c r="F40" s="527"/>
    </row>
    <row r="41" spans="1:6" ht="18" customHeight="1">
      <c r="A41" s="30">
        <v>85</v>
      </c>
      <c r="B41" s="132" t="s">
        <v>235</v>
      </c>
      <c r="C41" s="528">
        <v>0</v>
      </c>
      <c r="D41" s="529"/>
      <c r="E41" s="526"/>
      <c r="F41" s="527"/>
    </row>
    <row r="42" spans="1:6" ht="24" customHeight="1" thickBot="1">
      <c r="A42" s="30">
        <v>86</v>
      </c>
      <c r="B42" s="133" t="s">
        <v>131</v>
      </c>
      <c r="C42" s="524">
        <f>+C30-C34-SUM(C36:D41)</f>
        <v>0</v>
      </c>
      <c r="D42" s="525"/>
      <c r="E42" s="526"/>
      <c r="F42" s="527"/>
    </row>
    <row r="43" spans="1:6" ht="12.75">
      <c r="A43" s="523">
        <v>3</v>
      </c>
      <c r="B43" s="523"/>
      <c r="C43" s="523"/>
      <c r="D43" s="523"/>
      <c r="E43" s="523"/>
      <c r="F43" s="523"/>
    </row>
    <row r="44" spans="1:6" ht="12.75">
      <c r="A44" s="142"/>
      <c r="B44" s="142"/>
      <c r="C44" s="142"/>
      <c r="D44" s="142"/>
      <c r="E44" s="142"/>
      <c r="F44" s="142"/>
    </row>
    <row r="45" spans="1:6" ht="12.75">
      <c r="A45" s="142"/>
      <c r="B45" s="142"/>
      <c r="C45" s="142"/>
      <c r="D45" s="142"/>
      <c r="E45" s="142"/>
      <c r="F45" s="142"/>
    </row>
    <row r="46" spans="1:6" ht="12.75">
      <c r="A46" s="142"/>
      <c r="B46" s="142"/>
      <c r="C46" s="142"/>
      <c r="D46" s="142"/>
      <c r="E46" s="142"/>
      <c r="F46" s="142"/>
    </row>
    <row r="47" spans="1:6" ht="12.75">
      <c r="A47" s="142"/>
      <c r="B47" s="142"/>
      <c r="C47" s="142"/>
      <c r="D47" s="142"/>
      <c r="E47" s="142"/>
      <c r="F47" s="142"/>
    </row>
    <row r="48" spans="1:6" ht="12.75">
      <c r="A48" s="142"/>
      <c r="B48" s="142"/>
      <c r="C48" s="142"/>
      <c r="D48" s="142"/>
      <c r="E48" s="142"/>
      <c r="F48" s="142"/>
    </row>
    <row r="49" spans="1:6" ht="12.75">
      <c r="A49" s="142"/>
      <c r="B49" s="142"/>
      <c r="C49" s="142"/>
      <c r="D49" s="142"/>
      <c r="E49" s="142"/>
      <c r="F49" s="142"/>
    </row>
    <row r="50" spans="1:6" ht="12.75">
      <c r="A50" s="142"/>
      <c r="B50" s="142"/>
      <c r="C50" s="142"/>
      <c r="D50" s="142"/>
      <c r="E50" s="142"/>
      <c r="F50" s="142"/>
    </row>
    <row r="51" spans="1:6" ht="12.75">
      <c r="A51" s="142"/>
      <c r="B51" s="142"/>
      <c r="C51" s="142"/>
      <c r="D51" s="142"/>
      <c r="E51" s="142"/>
      <c r="F51" s="142"/>
    </row>
    <row r="52" spans="1:6" ht="12.75">
      <c r="A52" s="142"/>
      <c r="B52" s="142"/>
      <c r="C52" s="142"/>
      <c r="D52" s="142"/>
      <c r="E52" s="142"/>
      <c r="F52" s="142"/>
    </row>
    <row r="53" spans="1:6" ht="12.75">
      <c r="A53" s="142"/>
      <c r="B53" s="142"/>
      <c r="C53" s="142"/>
      <c r="D53" s="142"/>
      <c r="E53" s="142"/>
      <c r="F53" s="142"/>
    </row>
    <row r="54" spans="1:6" ht="12.75">
      <c r="A54" s="142"/>
      <c r="B54" s="142"/>
      <c r="C54" s="142"/>
      <c r="D54" s="142"/>
      <c r="E54" s="142"/>
      <c r="F54" s="142"/>
    </row>
    <row r="55" spans="1:6" ht="12.75">
      <c r="A55" s="142"/>
      <c r="B55" s="142"/>
      <c r="C55" s="142"/>
      <c r="D55" s="142"/>
      <c r="E55" s="142"/>
      <c r="F55" s="142"/>
    </row>
    <row r="56" spans="1:6" ht="12.75">
      <c r="A56" s="142"/>
      <c r="B56" s="142"/>
      <c r="C56" s="142"/>
      <c r="D56" s="142"/>
      <c r="E56" s="142"/>
      <c r="F56" s="142"/>
    </row>
    <row r="57" spans="1:6" ht="12.75">
      <c r="A57" s="142"/>
      <c r="B57" s="142"/>
      <c r="C57" s="142"/>
      <c r="D57" s="142"/>
      <c r="E57" s="142"/>
      <c r="F57" s="142"/>
    </row>
    <row r="58" spans="1:6" ht="12.75">
      <c r="A58" s="142"/>
      <c r="B58" s="142"/>
      <c r="C58" s="142"/>
      <c r="D58" s="142"/>
      <c r="E58" s="142"/>
      <c r="F58" s="142"/>
    </row>
    <row r="59" spans="1:6" ht="12.75">
      <c r="A59" s="142"/>
      <c r="B59" s="142"/>
      <c r="C59" s="142"/>
      <c r="D59" s="142"/>
      <c r="E59" s="142"/>
      <c r="F59" s="142"/>
    </row>
    <row r="60" spans="1:6" ht="12.75">
      <c r="A60" s="142"/>
      <c r="B60" s="142"/>
      <c r="C60" s="142"/>
      <c r="D60" s="142"/>
      <c r="E60" s="142"/>
      <c r="F60" s="142"/>
    </row>
    <row r="61" spans="1:6" ht="12.75">
      <c r="A61" s="142"/>
      <c r="B61" s="142"/>
      <c r="C61" s="142"/>
      <c r="D61" s="142"/>
      <c r="E61" s="142"/>
      <c r="F61" s="142"/>
    </row>
    <row r="62" spans="1:6" ht="12.75">
      <c r="A62" s="142"/>
      <c r="B62" s="142"/>
      <c r="C62" s="142"/>
      <c r="D62" s="142"/>
      <c r="E62" s="142"/>
      <c r="F62" s="142"/>
    </row>
    <row r="63" spans="1:6" ht="12.75">
      <c r="A63" s="142"/>
      <c r="B63" s="142"/>
      <c r="C63" s="142"/>
      <c r="D63" s="142"/>
      <c r="E63" s="142"/>
      <c r="F63" s="142"/>
    </row>
    <row r="64" spans="1:6" ht="12.75">
      <c r="A64" s="142"/>
      <c r="B64" s="142"/>
      <c r="C64" s="142"/>
      <c r="D64" s="142"/>
      <c r="E64" s="142"/>
      <c r="F64" s="142"/>
    </row>
    <row r="65" s="142" customFormat="1" ht="12.75"/>
    <row r="66" s="142" customFormat="1" ht="12.75"/>
    <row r="67" s="142" customFormat="1" ht="12.75"/>
    <row r="68" s="142" customFormat="1" ht="12.75"/>
    <row r="69" s="142" customFormat="1" ht="12.75"/>
    <row r="70" s="142" customFormat="1" ht="12.75"/>
    <row r="71" s="142" customFormat="1" ht="12.75"/>
    <row r="72" s="142" customFormat="1" ht="12.75"/>
    <row r="73" s="142" customFormat="1" ht="12.75"/>
    <row r="74" s="142" customFormat="1" ht="12.75"/>
    <row r="75" s="142" customFormat="1" ht="12.75"/>
    <row r="76" s="142" customFormat="1" ht="12.75"/>
    <row r="77" s="142" customFormat="1" ht="12.75"/>
    <row r="78" s="142" customFormat="1" ht="12.75"/>
    <row r="79" s="142" customFormat="1" ht="12.75"/>
    <row r="80" s="142" customFormat="1" ht="12.75"/>
    <row r="81" s="142" customFormat="1" ht="12.75"/>
    <row r="82" s="142" customFormat="1" ht="12.75"/>
    <row r="83" s="142" customFormat="1" ht="12.75"/>
    <row r="84" s="142" customFormat="1" ht="12.75"/>
    <row r="85" s="142" customFormat="1" ht="12.75"/>
  </sheetData>
  <sheetProtection password="EF65" sheet="1" objects="1" scenarios="1"/>
  <mergeCells count="71">
    <mergeCell ref="C34:D34"/>
    <mergeCell ref="E34:F34"/>
    <mergeCell ref="A35:F35"/>
    <mergeCell ref="C40:D40"/>
    <mergeCell ref="E40:F40"/>
    <mergeCell ref="C37:D37"/>
    <mergeCell ref="E37:F37"/>
    <mergeCell ref="E39:F39"/>
    <mergeCell ref="E38:F38"/>
    <mergeCell ref="A31:F31"/>
    <mergeCell ref="C32:D32"/>
    <mergeCell ref="E32:F32"/>
    <mergeCell ref="C33:D33"/>
    <mergeCell ref="E33:F33"/>
    <mergeCell ref="A20:A21"/>
    <mergeCell ref="C28:D28"/>
    <mergeCell ref="E28:F28"/>
    <mergeCell ref="A27:F27"/>
    <mergeCell ref="C20:D20"/>
    <mergeCell ref="C24:D24"/>
    <mergeCell ref="C25:D25"/>
    <mergeCell ref="C21:D21"/>
    <mergeCell ref="C22:D22"/>
    <mergeCell ref="C1:D1"/>
    <mergeCell ref="C2:D2"/>
    <mergeCell ref="C3:D3"/>
    <mergeCell ref="C4:D4"/>
    <mergeCell ref="E1:F1"/>
    <mergeCell ref="E2:F2"/>
    <mergeCell ref="E3:F3"/>
    <mergeCell ref="E4:F4"/>
    <mergeCell ref="E7:F7"/>
    <mergeCell ref="C9:D9"/>
    <mergeCell ref="E9:F9"/>
    <mergeCell ref="C8:D8"/>
    <mergeCell ref="E8:F8"/>
    <mergeCell ref="C7:D7"/>
    <mergeCell ref="C11:D11"/>
    <mergeCell ref="E11:F11"/>
    <mergeCell ref="C12:D12"/>
    <mergeCell ref="E12:F12"/>
    <mergeCell ref="A10:F10"/>
    <mergeCell ref="A17:F17"/>
    <mergeCell ref="A18:F18"/>
    <mergeCell ref="A19:F19"/>
    <mergeCell ref="C13:D13"/>
    <mergeCell ref="E13:F13"/>
    <mergeCell ref="C14:D14"/>
    <mergeCell ref="E14:F14"/>
    <mergeCell ref="C15:D15"/>
    <mergeCell ref="E15:F15"/>
    <mergeCell ref="C16:D16"/>
    <mergeCell ref="E16:F16"/>
    <mergeCell ref="C36:D36"/>
    <mergeCell ref="E36:F36"/>
    <mergeCell ref="C23:D23"/>
    <mergeCell ref="C26:D26"/>
    <mergeCell ref="C29:D29"/>
    <mergeCell ref="E29:F29"/>
    <mergeCell ref="C30:D30"/>
    <mergeCell ref="E30:F30"/>
    <mergeCell ref="C6:D6"/>
    <mergeCell ref="E6:F6"/>
    <mergeCell ref="A5:F5"/>
    <mergeCell ref="A43:F43"/>
    <mergeCell ref="C42:D42"/>
    <mergeCell ref="E42:F42"/>
    <mergeCell ref="C39:D39"/>
    <mergeCell ref="C41:D41"/>
    <mergeCell ref="E41:F41"/>
    <mergeCell ref="C38:D38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Zeros="0" workbookViewId="0" topLeftCell="A36">
      <selection activeCell="D37" sqref="D37:J37"/>
    </sheetView>
  </sheetViews>
  <sheetFormatPr defaultColWidth="9.140625" defaultRowHeight="12.75"/>
  <cols>
    <col min="1" max="1" width="11.140625" style="33" customWidth="1"/>
    <col min="2" max="2" width="28.00390625" style="33" customWidth="1"/>
    <col min="3" max="3" width="3.421875" style="33" customWidth="1"/>
    <col min="4" max="4" width="10.57421875" style="33" customWidth="1"/>
    <col min="5" max="5" width="5.140625" style="33" customWidth="1"/>
    <col min="6" max="6" width="2.28125" style="33" customWidth="1"/>
    <col min="7" max="7" width="10.00390625" style="33" customWidth="1"/>
    <col min="8" max="11" width="6.7109375" style="33" customWidth="1"/>
    <col min="12" max="16384" width="9.140625" style="32" customWidth="1"/>
  </cols>
  <sheetData>
    <row r="1" spans="1:11" ht="12.75">
      <c r="A1" s="611" t="s">
        <v>236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</row>
    <row r="2" spans="1:11" ht="24" customHeight="1" thickBot="1">
      <c r="A2" s="613" t="s">
        <v>223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</row>
    <row r="3" spans="1:11" ht="16.5" customHeight="1">
      <c r="A3" s="614" t="s">
        <v>246</v>
      </c>
      <c r="B3" s="514"/>
      <c r="C3" s="514"/>
      <c r="D3" s="514"/>
      <c r="E3" s="514"/>
      <c r="F3" s="514"/>
      <c r="G3" s="514"/>
      <c r="H3" s="514"/>
      <c r="I3" s="303"/>
      <c r="J3" s="345"/>
      <c r="K3" s="178"/>
    </row>
    <row r="4" spans="1:11" ht="16.5" customHeight="1">
      <c r="A4" s="594" t="s">
        <v>250</v>
      </c>
      <c r="B4" s="595"/>
      <c r="C4" s="595"/>
      <c r="D4" s="595"/>
      <c r="E4" s="595"/>
      <c r="F4" s="595"/>
      <c r="G4" s="595"/>
      <c r="H4" s="595"/>
      <c r="I4" s="368"/>
      <c r="J4" s="477"/>
      <c r="K4" s="185"/>
    </row>
    <row r="5" spans="1:11" ht="16.5" customHeight="1">
      <c r="A5" s="594" t="s">
        <v>133</v>
      </c>
      <c r="B5" s="595"/>
      <c r="C5" s="595"/>
      <c r="D5" s="595"/>
      <c r="E5" s="595"/>
      <c r="F5" s="595"/>
      <c r="G5" s="595"/>
      <c r="H5" s="595"/>
      <c r="I5" s="368"/>
      <c r="J5" s="477"/>
      <c r="K5" s="185"/>
    </row>
    <row r="6" spans="1:11" ht="24" customHeight="1">
      <c r="A6" s="594" t="s">
        <v>426</v>
      </c>
      <c r="B6" s="595"/>
      <c r="C6" s="595"/>
      <c r="D6" s="595"/>
      <c r="E6" s="595"/>
      <c r="F6" s="595"/>
      <c r="G6" s="595"/>
      <c r="H6" s="595"/>
      <c r="I6" s="368"/>
      <c r="J6" s="477"/>
      <c r="K6" s="185"/>
    </row>
    <row r="7" spans="1:11" ht="16.5" customHeight="1">
      <c r="A7" s="594" t="s">
        <v>132</v>
      </c>
      <c r="B7" s="595"/>
      <c r="C7" s="595"/>
      <c r="D7" s="595"/>
      <c r="E7" s="595"/>
      <c r="F7" s="595"/>
      <c r="G7" s="595"/>
      <c r="H7" s="595"/>
      <c r="I7" s="368"/>
      <c r="J7" s="477"/>
      <c r="K7" s="185"/>
    </row>
    <row r="8" spans="1:11" ht="16.5" customHeight="1">
      <c r="A8" s="594" t="s">
        <v>427</v>
      </c>
      <c r="B8" s="595"/>
      <c r="C8" s="595"/>
      <c r="D8" s="595"/>
      <c r="E8" s="595"/>
      <c r="F8" s="595"/>
      <c r="G8" s="595"/>
      <c r="H8" s="595"/>
      <c r="I8" s="368"/>
      <c r="J8" s="477"/>
      <c r="K8" s="185"/>
    </row>
    <row r="9" spans="1:11" ht="16.5" customHeight="1">
      <c r="A9" s="594" t="s">
        <v>366</v>
      </c>
      <c r="B9" s="595"/>
      <c r="C9" s="595"/>
      <c r="D9" s="595"/>
      <c r="E9" s="595"/>
      <c r="F9" s="595"/>
      <c r="G9" s="595"/>
      <c r="H9" s="595"/>
      <c r="I9" s="368"/>
      <c r="J9" s="477"/>
      <c r="K9" s="185"/>
    </row>
    <row r="10" spans="1:11" ht="24" customHeight="1">
      <c r="A10" s="594" t="s">
        <v>428</v>
      </c>
      <c r="B10" s="595"/>
      <c r="C10" s="595"/>
      <c r="D10" s="595"/>
      <c r="E10" s="595"/>
      <c r="F10" s="595"/>
      <c r="G10" s="595"/>
      <c r="H10" s="595"/>
      <c r="I10" s="368"/>
      <c r="J10" s="477"/>
      <c r="K10" s="185"/>
    </row>
    <row r="11" spans="1:11" ht="16.5" customHeight="1">
      <c r="A11" s="594" t="s">
        <v>285</v>
      </c>
      <c r="B11" s="595"/>
      <c r="C11" s="595"/>
      <c r="D11" s="595"/>
      <c r="E11" s="595"/>
      <c r="F11" s="595"/>
      <c r="G11" s="595"/>
      <c r="H11" s="595"/>
      <c r="I11" s="368"/>
      <c r="J11" s="477"/>
      <c r="K11" s="185"/>
    </row>
    <row r="12" spans="1:11" ht="16.5" customHeight="1">
      <c r="A12" s="594" t="s">
        <v>203</v>
      </c>
      <c r="B12" s="595"/>
      <c r="C12" s="595"/>
      <c r="D12" s="595"/>
      <c r="E12" s="595"/>
      <c r="F12" s="595"/>
      <c r="G12" s="595"/>
      <c r="H12" s="595"/>
      <c r="I12" s="368"/>
      <c r="J12" s="477"/>
      <c r="K12" s="185"/>
    </row>
    <row r="13" spans="1:11" ht="16.5" customHeight="1">
      <c r="A13" s="594" t="s">
        <v>224</v>
      </c>
      <c r="B13" s="595"/>
      <c r="C13" s="595"/>
      <c r="D13" s="595"/>
      <c r="E13" s="595"/>
      <c r="F13" s="595"/>
      <c r="G13" s="595"/>
      <c r="H13" s="595"/>
      <c r="I13" s="368"/>
      <c r="J13" s="477"/>
      <c r="K13" s="185"/>
    </row>
    <row r="14" spans="1:11" ht="16.5" customHeight="1">
      <c r="A14" s="594" t="s">
        <v>251</v>
      </c>
      <c r="B14" s="595"/>
      <c r="C14" s="595"/>
      <c r="D14" s="595"/>
      <c r="E14" s="595"/>
      <c r="F14" s="595"/>
      <c r="G14" s="595"/>
      <c r="H14" s="595"/>
      <c r="I14" s="368"/>
      <c r="J14" s="477"/>
      <c r="K14" s="185"/>
    </row>
    <row r="15" spans="1:11" ht="16.5" customHeight="1" thickBot="1">
      <c r="A15" s="608" t="s">
        <v>252</v>
      </c>
      <c r="B15" s="609"/>
      <c r="C15" s="609"/>
      <c r="D15" s="609"/>
      <c r="E15" s="609"/>
      <c r="F15" s="609"/>
      <c r="G15" s="609"/>
      <c r="H15" s="609"/>
      <c r="I15" s="314"/>
      <c r="J15" s="610"/>
      <c r="K15" s="184">
        <f>SUM(K4:K14)</f>
        <v>0</v>
      </c>
    </row>
    <row r="16" spans="1:11" ht="9" customHeight="1" thickBot="1">
      <c r="A16" s="646"/>
      <c r="B16" s="646"/>
      <c r="C16" s="646"/>
      <c r="D16" s="646"/>
      <c r="E16" s="646"/>
      <c r="F16" s="646"/>
      <c r="G16" s="646"/>
      <c r="H16" s="646"/>
      <c r="I16" s="646"/>
      <c r="J16" s="646"/>
      <c r="K16" s="646"/>
    </row>
    <row r="17" spans="1:11" ht="9" customHeight="1">
      <c r="A17" s="615"/>
      <c r="B17" s="328"/>
      <c r="C17" s="328"/>
      <c r="D17" s="328"/>
      <c r="E17" s="328"/>
      <c r="F17" s="328"/>
      <c r="G17" s="328"/>
      <c r="H17" s="328"/>
      <c r="I17" s="328"/>
      <c r="J17" s="328"/>
      <c r="K17" s="328"/>
    </row>
    <row r="18" spans="1:11" ht="15" customHeight="1">
      <c r="A18" s="640" t="s">
        <v>214</v>
      </c>
      <c r="B18" s="641"/>
      <c r="C18" s="641"/>
      <c r="D18" s="641"/>
      <c r="E18" s="641"/>
      <c r="F18" s="641"/>
      <c r="G18" s="641"/>
      <c r="H18" s="641"/>
      <c r="I18" s="641"/>
      <c r="J18" s="641"/>
      <c r="K18" s="641"/>
    </row>
    <row r="19" spans="1:11" ht="9" customHeight="1" thickBot="1">
      <c r="A19" s="647"/>
      <c r="B19" s="328"/>
      <c r="C19" s="328"/>
      <c r="D19" s="328"/>
      <c r="E19" s="328"/>
      <c r="F19" s="328"/>
      <c r="G19" s="328"/>
      <c r="H19" s="328"/>
      <c r="I19" s="328"/>
      <c r="J19" s="328"/>
      <c r="K19" s="328"/>
    </row>
    <row r="20" spans="1:11" ht="24" customHeight="1" thickBot="1">
      <c r="A20" s="148" t="s">
        <v>270</v>
      </c>
      <c r="B20" s="153" t="s">
        <v>239</v>
      </c>
      <c r="C20" s="149"/>
      <c r="D20" s="7">
        <v>2006</v>
      </c>
      <c r="E20" s="596"/>
      <c r="F20" s="597"/>
      <c r="G20" s="618"/>
      <c r="H20" s="619"/>
      <c r="I20" s="620"/>
      <c r="J20" s="620"/>
      <c r="K20" s="621"/>
    </row>
    <row r="21" spans="1:11" ht="8.25" customHeight="1">
      <c r="A21" s="437"/>
      <c r="B21" s="607"/>
      <c r="C21" s="607"/>
      <c r="D21" s="607"/>
      <c r="E21" s="607"/>
      <c r="F21" s="607"/>
      <c r="G21" s="616" t="s">
        <v>286</v>
      </c>
      <c r="H21" s="617"/>
      <c r="I21" s="617"/>
      <c r="J21" s="617"/>
      <c r="K21" s="617"/>
    </row>
    <row r="22" spans="1:11" ht="15" customHeight="1" thickBot="1">
      <c r="A22" s="437" t="s">
        <v>225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</row>
    <row r="23" spans="1:11" ht="24" customHeight="1">
      <c r="A23" s="294" t="s">
        <v>284</v>
      </c>
      <c r="B23" s="605"/>
      <c r="C23" s="605"/>
      <c r="D23" s="606"/>
      <c r="E23" s="297" t="s">
        <v>237</v>
      </c>
      <c r="F23" s="605"/>
      <c r="G23" s="606"/>
      <c r="H23" s="601" t="s">
        <v>238</v>
      </c>
      <c r="I23" s="602"/>
      <c r="J23" s="603"/>
      <c r="K23" s="604"/>
    </row>
    <row r="24" spans="1:11" ht="25.5" customHeight="1" thickBot="1">
      <c r="A24" s="295" t="s">
        <v>217</v>
      </c>
      <c r="B24" s="225"/>
      <c r="C24" s="296" t="s">
        <v>216</v>
      </c>
      <c r="D24" s="224"/>
      <c r="E24" s="298" t="s">
        <v>218</v>
      </c>
      <c r="F24" s="598"/>
      <c r="G24" s="599"/>
      <c r="H24" s="600"/>
      <c r="I24" s="643" t="s">
        <v>240</v>
      </c>
      <c r="J24" s="644"/>
      <c r="K24" s="150"/>
    </row>
    <row r="25" spans="1:11" ht="9.75" customHeight="1">
      <c r="A25" s="615"/>
      <c r="B25" s="328"/>
      <c r="C25" s="328"/>
      <c r="D25" s="328"/>
      <c r="E25" s="328"/>
      <c r="F25" s="328"/>
      <c r="G25" s="328"/>
      <c r="H25" s="328"/>
      <c r="I25" s="328"/>
      <c r="J25" s="328"/>
      <c r="K25" s="328"/>
    </row>
    <row r="26" spans="1:11" s="223" customFormat="1" ht="18" customHeight="1">
      <c r="A26" s="655" t="s">
        <v>215</v>
      </c>
      <c r="B26" s="656"/>
      <c r="C26" s="656"/>
      <c r="D26" s="656"/>
      <c r="E26" s="656"/>
      <c r="F26" s="656"/>
      <c r="G26" s="657"/>
      <c r="H26" s="652"/>
      <c r="I26" s="653"/>
      <c r="J26" s="654"/>
      <c r="K26" s="222"/>
    </row>
    <row r="27" spans="1:11" ht="9.75" customHeight="1">
      <c r="A27" s="615"/>
      <c r="B27" s="328"/>
      <c r="C27" s="328"/>
      <c r="D27" s="328"/>
      <c r="E27" s="328"/>
      <c r="F27" s="328"/>
      <c r="G27" s="328"/>
      <c r="H27" s="328"/>
      <c r="I27" s="328"/>
      <c r="J27" s="328"/>
      <c r="K27" s="328"/>
    </row>
    <row r="28" spans="1:11" ht="15" customHeight="1">
      <c r="A28" s="437" t="s">
        <v>10</v>
      </c>
      <c r="B28" s="438"/>
      <c r="C28" s="438"/>
      <c r="D28" s="438"/>
      <c r="E28" s="438"/>
      <c r="F28" s="438"/>
      <c r="G28" s="438"/>
      <c r="H28" s="438"/>
      <c r="I28" s="438"/>
      <c r="J28" s="438"/>
      <c r="K28" s="438"/>
    </row>
    <row r="29" spans="1:11" s="37" customFormat="1" ht="15" customHeight="1">
      <c r="A29" s="35" t="s">
        <v>429</v>
      </c>
      <c r="B29" s="35"/>
      <c r="C29" s="177"/>
      <c r="D29" s="35" t="s">
        <v>241</v>
      </c>
      <c r="E29" s="35"/>
      <c r="F29" s="177"/>
      <c r="G29" s="35" t="s">
        <v>430</v>
      </c>
      <c r="H29" s="35"/>
      <c r="I29" s="36"/>
      <c r="J29" s="36"/>
      <c r="K29" s="36"/>
    </row>
    <row r="30" spans="1:11" s="37" customFormat="1" ht="15" customHeight="1">
      <c r="A30" s="35" t="s">
        <v>431</v>
      </c>
      <c r="B30" s="35"/>
      <c r="C30" s="35"/>
      <c r="D30" s="583"/>
      <c r="E30" s="584"/>
      <c r="F30" s="585"/>
      <c r="G30" s="581" t="s">
        <v>281</v>
      </c>
      <c r="H30" s="582"/>
      <c r="I30" s="583"/>
      <c r="J30" s="584"/>
      <c r="K30" s="585"/>
    </row>
    <row r="31" spans="1:11" s="37" customFormat="1" ht="9" customHeight="1">
      <c r="A31" s="35"/>
      <c r="B31" s="35"/>
      <c r="C31" s="35"/>
      <c r="D31" s="35"/>
      <c r="E31" s="35"/>
      <c r="F31" s="151"/>
      <c r="G31" s="38"/>
      <c r="H31" s="38"/>
      <c r="I31" s="151"/>
      <c r="J31" s="151"/>
      <c r="K31" s="151"/>
    </row>
    <row r="32" spans="1:11" s="37" customFormat="1" ht="15" customHeight="1">
      <c r="A32" s="35"/>
      <c r="B32" s="35"/>
      <c r="C32" s="35"/>
      <c r="D32" s="34"/>
      <c r="E32" s="34"/>
      <c r="F32" s="39"/>
      <c r="G32" s="40"/>
      <c r="H32" s="152" t="s">
        <v>283</v>
      </c>
      <c r="I32" s="583"/>
      <c r="J32" s="584"/>
      <c r="K32" s="585"/>
    </row>
    <row r="33" spans="1:11" s="37" customFormat="1" ht="9" customHeight="1" thickBot="1">
      <c r="A33" s="35"/>
      <c r="B33" s="35"/>
      <c r="C33" s="35"/>
      <c r="D33" s="35"/>
      <c r="E33" s="35"/>
      <c r="F33" s="151"/>
      <c r="G33" s="38"/>
      <c r="H33" s="38"/>
      <c r="I33" s="151"/>
      <c r="J33" s="151"/>
      <c r="K33" s="151"/>
    </row>
    <row r="34" spans="1:11" s="37" customFormat="1" ht="15" customHeight="1">
      <c r="A34" s="586" t="s">
        <v>242</v>
      </c>
      <c r="B34" s="587"/>
      <c r="C34" s="587"/>
      <c r="D34" s="587"/>
      <c r="E34" s="587"/>
      <c r="F34" s="587"/>
      <c r="G34" s="587"/>
      <c r="H34" s="587"/>
      <c r="I34" s="587"/>
      <c r="J34" s="587"/>
      <c r="K34" s="588"/>
    </row>
    <row r="35" spans="1:11" s="37" customFormat="1" ht="15" customHeight="1">
      <c r="A35" s="589" t="s">
        <v>434</v>
      </c>
      <c r="B35" s="590"/>
      <c r="C35" s="590"/>
      <c r="D35" s="590"/>
      <c r="E35" s="590"/>
      <c r="F35" s="590"/>
      <c r="G35" s="590"/>
      <c r="H35" s="590"/>
      <c r="I35" s="590"/>
      <c r="J35" s="590"/>
      <c r="K35" s="591"/>
    </row>
    <row r="36" spans="1:11" s="37" customFormat="1" ht="15" customHeight="1">
      <c r="A36" s="589" t="s">
        <v>432</v>
      </c>
      <c r="B36" s="328"/>
      <c r="C36" s="203"/>
      <c r="D36" s="592">
        <f>MAX(-DAP3!C42,0)-H40</f>
        <v>0</v>
      </c>
      <c r="E36" s="592"/>
      <c r="F36" s="592"/>
      <c r="G36" s="592"/>
      <c r="H36" s="592"/>
      <c r="I36" s="592"/>
      <c r="J36" s="593"/>
      <c r="K36" s="204" t="s">
        <v>335</v>
      </c>
    </row>
    <row r="37" spans="1:11" s="37" customFormat="1" ht="15" customHeight="1">
      <c r="A37" s="589" t="s">
        <v>336</v>
      </c>
      <c r="B37" s="328"/>
      <c r="C37" s="203"/>
      <c r="D37" s="642" t="str">
        <f>IF(D36=0," ",+CONCATENATE(DAP1!G32," ",DAP1!L32,", ",DAP1!B32))</f>
        <v> </v>
      </c>
      <c r="E37" s="642"/>
      <c r="F37" s="642"/>
      <c r="G37" s="642"/>
      <c r="H37" s="642"/>
      <c r="I37" s="642"/>
      <c r="J37" s="642"/>
      <c r="K37" s="204"/>
    </row>
    <row r="38" spans="1:11" s="37" customFormat="1" ht="15" customHeight="1">
      <c r="A38" s="202" t="s">
        <v>337</v>
      </c>
      <c r="B38" s="203"/>
      <c r="C38" s="203"/>
      <c r="D38" s="645"/>
      <c r="E38" s="645"/>
      <c r="F38" s="203" t="s">
        <v>338</v>
      </c>
      <c r="G38" s="639"/>
      <c r="H38" s="639"/>
      <c r="I38" s="639"/>
      <c r="J38" s="639"/>
      <c r="K38" s="204"/>
    </row>
    <row r="39" spans="1:11" s="37" customFormat="1" ht="15" customHeight="1">
      <c r="A39" s="202" t="s">
        <v>339</v>
      </c>
      <c r="B39" s="638"/>
      <c r="C39" s="638"/>
      <c r="D39" s="638"/>
      <c r="E39" s="590" t="s">
        <v>340</v>
      </c>
      <c r="F39" s="590"/>
      <c r="G39" s="590"/>
      <c r="H39" s="639"/>
      <c r="I39" s="639"/>
      <c r="J39" s="639"/>
      <c r="K39" s="204"/>
    </row>
    <row r="40" spans="1:11" s="37" customFormat="1" ht="15" customHeight="1">
      <c r="A40" s="589" t="s">
        <v>433</v>
      </c>
      <c r="B40" s="439"/>
      <c r="C40" s="439"/>
      <c r="D40" s="439"/>
      <c r="E40" s="439"/>
      <c r="F40" s="439"/>
      <c r="G40" s="439"/>
      <c r="H40" s="645"/>
      <c r="I40" s="645"/>
      <c r="J40" s="645"/>
      <c r="K40" s="204" t="s">
        <v>335</v>
      </c>
    </row>
    <row r="41" spans="1:11" s="37" customFormat="1" ht="15" customHeight="1">
      <c r="A41" s="589" t="s">
        <v>134</v>
      </c>
      <c r="B41" s="439"/>
      <c r="C41" s="439"/>
      <c r="D41" s="648">
        <f>+DAP1!A2</f>
        <v>0</v>
      </c>
      <c r="E41" s="649"/>
      <c r="F41" s="203"/>
      <c r="G41" s="247" t="s">
        <v>135</v>
      </c>
      <c r="H41" s="639"/>
      <c r="I41" s="639"/>
      <c r="J41" s="639"/>
      <c r="K41" s="204"/>
    </row>
    <row r="42" spans="1:11" s="37" customFormat="1" ht="15" customHeight="1">
      <c r="A42" s="589" t="s">
        <v>136</v>
      </c>
      <c r="B42" s="439"/>
      <c r="C42" s="439"/>
      <c r="D42" s="638">
        <f>+DAP2!I26</f>
        <v>0</v>
      </c>
      <c r="E42" s="649"/>
      <c r="F42" s="203"/>
      <c r="G42" s="650"/>
      <c r="H42" s="439"/>
      <c r="I42" s="439"/>
      <c r="J42" s="439"/>
      <c r="K42" s="651"/>
    </row>
    <row r="43" spans="1:11" s="37" customFormat="1" ht="15" customHeight="1" thickBot="1">
      <c r="A43" s="626" t="s">
        <v>259</v>
      </c>
      <c r="B43" s="627"/>
      <c r="C43" s="627"/>
      <c r="D43" s="627"/>
      <c r="E43" s="627"/>
      <c r="F43" s="627"/>
      <c r="G43" s="627"/>
      <c r="H43" s="627"/>
      <c r="I43" s="627"/>
      <c r="J43" s="627"/>
      <c r="K43" s="628"/>
    </row>
    <row r="44" spans="1:11" s="37" customFormat="1" ht="15" customHeight="1">
      <c r="A44" s="437" t="s">
        <v>10</v>
      </c>
      <c r="B44" s="438"/>
      <c r="C44" s="438"/>
      <c r="D44" s="438"/>
      <c r="E44" s="438"/>
      <c r="F44" s="438"/>
      <c r="G44" s="438"/>
      <c r="H44" s="438"/>
      <c r="I44" s="438"/>
      <c r="J44" s="438"/>
      <c r="K44" s="438"/>
    </row>
    <row r="45" spans="1:11" s="37" customFormat="1" ht="13.5" customHeight="1">
      <c r="A45" s="637"/>
      <c r="B45" s="328"/>
      <c r="C45" s="328"/>
      <c r="D45" s="328"/>
      <c r="E45" s="328"/>
      <c r="F45" s="358"/>
      <c r="G45" s="629" t="s">
        <v>11</v>
      </c>
      <c r="H45" s="630"/>
      <c r="I45" s="630"/>
      <c r="J45" s="630"/>
      <c r="K45" s="631"/>
    </row>
    <row r="46" spans="1:11" s="37" customFormat="1" ht="13.5" customHeight="1">
      <c r="A46" s="328"/>
      <c r="B46" s="328"/>
      <c r="C46" s="328"/>
      <c r="D46" s="328"/>
      <c r="E46" s="328"/>
      <c r="F46" s="358"/>
      <c r="G46" s="632"/>
      <c r="H46" s="607"/>
      <c r="I46" s="607"/>
      <c r="J46" s="607"/>
      <c r="K46" s="633"/>
    </row>
    <row r="47" spans="1:11" s="37" customFormat="1" ht="13.5" customHeight="1">
      <c r="A47" s="328"/>
      <c r="B47" s="328"/>
      <c r="C47" s="328"/>
      <c r="D47" s="328"/>
      <c r="E47" s="328"/>
      <c r="F47" s="358"/>
      <c r="G47" s="632"/>
      <c r="H47" s="607"/>
      <c r="I47" s="607"/>
      <c r="J47" s="607"/>
      <c r="K47" s="633"/>
    </row>
    <row r="48" spans="1:11" s="37" customFormat="1" ht="13.5" customHeight="1">
      <c r="A48" s="328"/>
      <c r="B48" s="328"/>
      <c r="C48" s="328"/>
      <c r="D48" s="328"/>
      <c r="E48" s="328"/>
      <c r="F48" s="358"/>
      <c r="G48" s="634"/>
      <c r="H48" s="635"/>
      <c r="I48" s="635"/>
      <c r="J48" s="635"/>
      <c r="K48" s="636"/>
    </row>
    <row r="49" spans="1:11" s="37" customFormat="1" ht="9.75" customHeight="1">
      <c r="A49" s="624" t="s">
        <v>245</v>
      </c>
      <c r="B49" s="625"/>
      <c r="C49" s="625"/>
      <c r="D49" s="625"/>
      <c r="E49" s="625"/>
      <c r="F49" s="625"/>
      <c r="G49" s="625"/>
      <c r="H49" s="625"/>
      <c r="I49" s="625"/>
      <c r="J49" s="625"/>
      <c r="K49" s="625"/>
    </row>
    <row r="50" spans="1:11" s="37" customFormat="1" ht="19.5" customHeight="1">
      <c r="A50" s="622" t="s">
        <v>435</v>
      </c>
      <c r="B50" s="623"/>
      <c r="C50" s="623"/>
      <c r="D50" s="623"/>
      <c r="E50" s="623"/>
      <c r="F50" s="623"/>
      <c r="G50" s="623"/>
      <c r="H50" s="623"/>
      <c r="I50" s="623"/>
      <c r="J50" s="623"/>
      <c r="K50" s="623"/>
    </row>
    <row r="51" spans="1:11" ht="12.75">
      <c r="A51" s="578" t="str">
        <f>+DAP1!A47:L47</f>
        <v>Formulář zpracovala ASPEKT HM, daňová, účetní a auditorská kancelář, Bělohorská 39, Praha 6-Břevnov, www.aspekthm.cz</v>
      </c>
      <c r="B51" s="579"/>
      <c r="C51" s="579"/>
      <c r="D51" s="579"/>
      <c r="E51" s="579"/>
      <c r="F51" s="579"/>
      <c r="G51" s="579"/>
      <c r="H51" s="579"/>
      <c r="I51" s="579"/>
      <c r="J51" s="579"/>
      <c r="K51" s="580"/>
    </row>
    <row r="52" spans="1:11" ht="12.75">
      <c r="A52" s="576">
        <v>4</v>
      </c>
      <c r="B52" s="576"/>
      <c r="C52" s="576"/>
      <c r="D52" s="576"/>
      <c r="E52" s="576"/>
      <c r="F52" s="576"/>
      <c r="G52" s="576"/>
      <c r="H52" s="576"/>
      <c r="I52" s="576"/>
      <c r="J52" s="576"/>
      <c r="K52" s="577"/>
    </row>
  </sheetData>
  <sheetProtection password="EF65" sheet="1" objects="1" scenarios="1"/>
  <mergeCells count="66">
    <mergeCell ref="D38:E38"/>
    <mergeCell ref="A27:K27"/>
    <mergeCell ref="H26:J26"/>
    <mergeCell ref="A26:G26"/>
    <mergeCell ref="D41:E41"/>
    <mergeCell ref="H41:J41"/>
    <mergeCell ref="A42:C42"/>
    <mergeCell ref="D42:E42"/>
    <mergeCell ref="G42:K42"/>
    <mergeCell ref="A41:C41"/>
    <mergeCell ref="A8:J8"/>
    <mergeCell ref="A40:G40"/>
    <mergeCell ref="H40:J40"/>
    <mergeCell ref="G38:J38"/>
    <mergeCell ref="A16:K16"/>
    <mergeCell ref="A10:J10"/>
    <mergeCell ref="A22:K22"/>
    <mergeCell ref="B23:D23"/>
    <mergeCell ref="A19:K19"/>
    <mergeCell ref="A17:K17"/>
    <mergeCell ref="A7:J7"/>
    <mergeCell ref="A9:J9"/>
    <mergeCell ref="B39:D39"/>
    <mergeCell ref="E39:G39"/>
    <mergeCell ref="H39:J39"/>
    <mergeCell ref="A18:K18"/>
    <mergeCell ref="A28:K28"/>
    <mergeCell ref="A37:B37"/>
    <mergeCell ref="D37:J37"/>
    <mergeCell ref="I24:J24"/>
    <mergeCell ref="A50:K50"/>
    <mergeCell ref="A49:K49"/>
    <mergeCell ref="A43:K43"/>
    <mergeCell ref="A44:K44"/>
    <mergeCell ref="G45:K48"/>
    <mergeCell ref="A45:F48"/>
    <mergeCell ref="A11:J11"/>
    <mergeCell ref="A13:J13"/>
    <mergeCell ref="A12:J12"/>
    <mergeCell ref="A25:K25"/>
    <mergeCell ref="G21:K21"/>
    <mergeCell ref="G20:K20"/>
    <mergeCell ref="A1:K1"/>
    <mergeCell ref="A2:K2"/>
    <mergeCell ref="A3:J3"/>
    <mergeCell ref="A4:J4"/>
    <mergeCell ref="A5:J5"/>
    <mergeCell ref="A6:J6"/>
    <mergeCell ref="E20:F20"/>
    <mergeCell ref="F24:H24"/>
    <mergeCell ref="H23:I23"/>
    <mergeCell ref="J23:K23"/>
    <mergeCell ref="F23:G23"/>
    <mergeCell ref="A21:F21"/>
    <mergeCell ref="A14:J14"/>
    <mergeCell ref="A15:J15"/>
    <mergeCell ref="A52:K52"/>
    <mergeCell ref="A51:K51"/>
    <mergeCell ref="G30:H30"/>
    <mergeCell ref="D30:F30"/>
    <mergeCell ref="I30:K30"/>
    <mergeCell ref="I32:K32"/>
    <mergeCell ref="A34:K34"/>
    <mergeCell ref="A36:B36"/>
    <mergeCell ref="A35:K35"/>
    <mergeCell ref="D36:J36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27">
      <selection activeCell="C30" sqref="C30"/>
    </sheetView>
  </sheetViews>
  <sheetFormatPr defaultColWidth="9.140625" defaultRowHeight="12.75"/>
  <cols>
    <col min="1" max="1" width="37.140625" style="83" customWidth="1"/>
    <col min="2" max="3" width="29.8515625" style="83" customWidth="1"/>
    <col min="4" max="16384" width="9.140625" style="83" customWidth="1"/>
  </cols>
  <sheetData>
    <row r="1" spans="1:5" ht="17.25">
      <c r="A1" s="662" t="s">
        <v>367</v>
      </c>
      <c r="B1" s="662"/>
      <c r="C1" s="662"/>
      <c r="D1" s="84"/>
      <c r="E1" s="84"/>
    </row>
    <row r="2" spans="1:5" ht="15">
      <c r="A2" s="663" t="s">
        <v>436</v>
      </c>
      <c r="B2" s="663"/>
      <c r="C2" s="663"/>
      <c r="D2" s="84"/>
      <c r="E2" s="84"/>
    </row>
    <row r="3" spans="1:5" ht="12.75">
      <c r="A3" s="664"/>
      <c r="B3" s="664"/>
      <c r="C3" s="664"/>
      <c r="D3" s="84"/>
      <c r="E3" s="84"/>
    </row>
    <row r="4" spans="1:5" ht="15.75" thickBot="1">
      <c r="A4" s="85" t="s">
        <v>63</v>
      </c>
      <c r="B4" s="659" t="str">
        <f>+CONCATENATE(DAP1!B30," ",DAP1!J29," ",DAP1!B29)</f>
        <v>  </v>
      </c>
      <c r="C4" s="660"/>
      <c r="D4" s="84"/>
      <c r="E4" s="84"/>
    </row>
    <row r="5" spans="1:5" ht="15.75" customHeight="1" thickBot="1">
      <c r="A5" s="86" t="s">
        <v>64</v>
      </c>
      <c r="B5" s="87" t="s">
        <v>65</v>
      </c>
      <c r="C5" s="88" t="s">
        <v>66</v>
      </c>
      <c r="D5" s="84"/>
      <c r="E5" s="84"/>
    </row>
    <row r="6" spans="1:5" ht="15.75" customHeight="1">
      <c r="A6" s="89" t="s">
        <v>67</v>
      </c>
      <c r="B6" s="90">
        <v>0</v>
      </c>
      <c r="C6" s="91">
        <v>0</v>
      </c>
      <c r="D6" s="84"/>
      <c r="E6" s="84"/>
    </row>
    <row r="7" spans="1:5" ht="15.75" customHeight="1">
      <c r="A7" s="92" t="s">
        <v>200</v>
      </c>
      <c r="B7" s="93">
        <v>0</v>
      </c>
      <c r="C7" s="94">
        <v>0</v>
      </c>
      <c r="D7" s="84"/>
      <c r="E7" s="84"/>
    </row>
    <row r="8" spans="1:5" ht="15.75" customHeight="1">
      <c r="A8" s="92" t="s">
        <v>37</v>
      </c>
      <c r="B8" s="93">
        <v>0</v>
      </c>
      <c r="C8" s="94">
        <v>0</v>
      </c>
      <c r="D8" s="84"/>
      <c r="E8" s="84"/>
    </row>
    <row r="9" spans="1:5" ht="15.75" customHeight="1">
      <c r="A9" s="92" t="s">
        <v>38</v>
      </c>
      <c r="B9" s="93">
        <v>0</v>
      </c>
      <c r="C9" s="94">
        <v>0</v>
      </c>
      <c r="D9" s="84"/>
      <c r="E9" s="84"/>
    </row>
    <row r="10" spans="1:5" ht="15.75" customHeight="1">
      <c r="A10" s="92" t="s">
        <v>201</v>
      </c>
      <c r="B10" s="93">
        <v>0</v>
      </c>
      <c r="C10" s="94">
        <v>0</v>
      </c>
      <c r="D10" s="84"/>
      <c r="E10" s="84"/>
    </row>
    <row r="11" spans="1:5" ht="15.75" customHeight="1">
      <c r="A11" s="92" t="s">
        <v>256</v>
      </c>
      <c r="B11" s="93">
        <v>0</v>
      </c>
      <c r="C11" s="94">
        <v>0</v>
      </c>
      <c r="D11" s="84"/>
      <c r="E11" s="84"/>
    </row>
    <row r="12" spans="1:5" ht="15.75" customHeight="1">
      <c r="A12" s="92" t="s">
        <v>260</v>
      </c>
      <c r="B12" s="93">
        <v>0</v>
      </c>
      <c r="C12" s="94">
        <v>0</v>
      </c>
      <c r="D12" s="84"/>
      <c r="E12" s="84"/>
    </row>
    <row r="13" spans="1:5" ht="15.75" customHeight="1">
      <c r="A13" s="92" t="s">
        <v>261</v>
      </c>
      <c r="B13" s="93">
        <v>0</v>
      </c>
      <c r="C13" s="94">
        <v>0</v>
      </c>
      <c r="D13" s="84"/>
      <c r="E13" s="84"/>
    </row>
    <row r="14" spans="1:5" ht="15.75" customHeight="1">
      <c r="A14" s="92" t="s">
        <v>68</v>
      </c>
      <c r="B14" s="93">
        <v>0</v>
      </c>
      <c r="C14" s="94">
        <v>0</v>
      </c>
      <c r="D14" s="84"/>
      <c r="E14" s="84"/>
    </row>
    <row r="15" spans="1:5" ht="15.75" customHeight="1">
      <c r="A15" s="95" t="s">
        <v>69</v>
      </c>
      <c r="B15" s="96">
        <f>SUM(B6:B14)</f>
        <v>0</v>
      </c>
      <c r="C15" s="97">
        <f>SUM(C6:C14)</f>
        <v>0</v>
      </c>
      <c r="D15" s="84"/>
      <c r="E15" s="84"/>
    </row>
    <row r="16" spans="1:5" ht="15.75" customHeight="1" thickBot="1">
      <c r="A16" s="98" t="s">
        <v>70</v>
      </c>
      <c r="B16" s="99">
        <f>SUM(B6:B15)</f>
        <v>0</v>
      </c>
      <c r="C16" s="100">
        <f>SUM(C6:C15)</f>
        <v>0</v>
      </c>
      <c r="D16" s="84"/>
      <c r="E16" s="84"/>
    </row>
    <row r="17" spans="1:5" ht="15.75" customHeight="1" thickBot="1">
      <c r="A17" s="101" t="s">
        <v>71</v>
      </c>
      <c r="B17" s="102"/>
      <c r="C17" s="103"/>
      <c r="D17" s="84"/>
      <c r="E17" s="84"/>
    </row>
    <row r="18" spans="1:5" ht="15.75" customHeight="1">
      <c r="A18" s="89" t="s">
        <v>353</v>
      </c>
      <c r="B18" s="90">
        <v>0</v>
      </c>
      <c r="C18" s="91">
        <v>0</v>
      </c>
      <c r="D18" s="84"/>
      <c r="E18" s="84"/>
    </row>
    <row r="19" spans="1:5" ht="15.75" customHeight="1">
      <c r="A19" s="92" t="s">
        <v>262</v>
      </c>
      <c r="B19" s="93">
        <v>0</v>
      </c>
      <c r="C19" s="94">
        <v>0</v>
      </c>
      <c r="D19" s="84"/>
      <c r="E19" s="84"/>
    </row>
    <row r="20" spans="1:5" ht="15.75" customHeight="1">
      <c r="A20" s="92" t="s">
        <v>72</v>
      </c>
      <c r="B20" s="93">
        <v>0</v>
      </c>
      <c r="C20" s="94">
        <v>0</v>
      </c>
      <c r="D20" s="84"/>
      <c r="E20" s="84"/>
    </row>
    <row r="21" spans="1:5" ht="15.75" customHeight="1">
      <c r="A21" s="92" t="s">
        <v>39</v>
      </c>
      <c r="B21" s="93">
        <v>0</v>
      </c>
      <c r="C21" s="94">
        <v>0</v>
      </c>
      <c r="D21" s="84"/>
      <c r="E21" s="84"/>
    </row>
    <row r="22" spans="1:5" ht="15.75" customHeight="1">
      <c r="A22" s="95" t="s">
        <v>73</v>
      </c>
      <c r="B22" s="96">
        <f>SUM(B18:B21)</f>
        <v>0</v>
      </c>
      <c r="C22" s="97">
        <f>SUM(C18:C21)</f>
        <v>0</v>
      </c>
      <c r="D22" s="84"/>
      <c r="E22" s="84"/>
    </row>
    <row r="23" spans="1:5" ht="15.75" customHeight="1">
      <c r="A23" s="95" t="s">
        <v>74</v>
      </c>
      <c r="B23" s="96">
        <f>B15-B22</f>
        <v>0</v>
      </c>
      <c r="C23" s="97">
        <f>C15-C22</f>
        <v>0</v>
      </c>
      <c r="D23" s="84"/>
      <c r="E23" s="84"/>
    </row>
    <row r="24" spans="1:5" ht="15.75" customHeight="1" thickBot="1">
      <c r="A24" s="98" t="s">
        <v>70</v>
      </c>
      <c r="B24" s="99">
        <f>SUM(B18:B23)</f>
        <v>0</v>
      </c>
      <c r="C24" s="100">
        <f>SUM(C18:C23)</f>
        <v>0</v>
      </c>
      <c r="D24" s="84"/>
      <c r="E24" s="84"/>
    </row>
    <row r="25" spans="1:5" ht="15.75" customHeight="1">
      <c r="A25" s="665"/>
      <c r="B25" s="336"/>
      <c r="C25" s="336"/>
      <c r="D25" s="84"/>
      <c r="E25" s="84"/>
    </row>
    <row r="26" spans="1:5" ht="15.75" customHeight="1" thickBot="1">
      <c r="A26" s="661" t="s">
        <v>75</v>
      </c>
      <c r="B26" s="386"/>
      <c r="C26" s="386"/>
      <c r="D26" s="84"/>
      <c r="E26" s="84"/>
    </row>
    <row r="27" spans="1:3" ht="15.75" customHeight="1" thickBot="1">
      <c r="A27" s="86" t="s">
        <v>263</v>
      </c>
      <c r="B27" s="104"/>
      <c r="C27" s="105" t="s">
        <v>66</v>
      </c>
    </row>
    <row r="28" spans="1:3" ht="15.75" customHeight="1">
      <c r="A28" s="89" t="s">
        <v>76</v>
      </c>
      <c r="B28" s="106"/>
      <c r="C28" s="107">
        <v>0</v>
      </c>
    </row>
    <row r="29" spans="1:3" ht="15.75" customHeight="1">
      <c r="A29" s="92" t="s">
        <v>77</v>
      </c>
      <c r="B29" s="108"/>
      <c r="C29" s="109">
        <v>0</v>
      </c>
    </row>
    <row r="30" spans="1:3" ht="15.75" customHeight="1">
      <c r="A30" s="92" t="s">
        <v>78</v>
      </c>
      <c r="B30" s="108"/>
      <c r="C30" s="109">
        <v>0</v>
      </c>
    </row>
    <row r="31" spans="1:3" ht="15.75" customHeight="1">
      <c r="A31" s="114" t="s">
        <v>88</v>
      </c>
      <c r="B31" s="108"/>
      <c r="C31" s="109">
        <v>0</v>
      </c>
    </row>
    <row r="32" spans="1:3" ht="15.75" customHeight="1">
      <c r="A32" s="92" t="s">
        <v>79</v>
      </c>
      <c r="B32" s="108"/>
      <c r="C32" s="109">
        <v>0</v>
      </c>
    </row>
    <row r="33" spans="1:3" ht="15.75" customHeight="1">
      <c r="A33" s="116" t="s">
        <v>80</v>
      </c>
      <c r="B33" s="115"/>
      <c r="C33" s="117">
        <f>+C28+C29+C30+C32</f>
        <v>0</v>
      </c>
    </row>
    <row r="34" spans="1:3" ht="15.75" customHeight="1" thickBot="1">
      <c r="A34" s="98" t="s">
        <v>70</v>
      </c>
      <c r="B34" s="110"/>
      <c r="C34" s="111">
        <f>SUM(C28:C32)</f>
        <v>0</v>
      </c>
    </row>
    <row r="35" spans="1:3" ht="15.75" customHeight="1" thickBot="1">
      <c r="A35" s="101" t="s">
        <v>264</v>
      </c>
      <c r="B35" s="112"/>
      <c r="C35" s="113"/>
    </row>
    <row r="36" spans="1:3" ht="15.75" customHeight="1">
      <c r="A36" s="89" t="s">
        <v>81</v>
      </c>
      <c r="B36" s="106"/>
      <c r="C36" s="107">
        <v>0</v>
      </c>
    </row>
    <row r="37" spans="1:3" ht="15.75" customHeight="1">
      <c r="A37" s="92" t="s">
        <v>82</v>
      </c>
      <c r="B37" s="108"/>
      <c r="C37" s="109">
        <v>0</v>
      </c>
    </row>
    <row r="38" spans="1:3" ht="15.75" customHeight="1">
      <c r="A38" s="92" t="s">
        <v>83</v>
      </c>
      <c r="B38" s="108"/>
      <c r="C38" s="109">
        <v>0</v>
      </c>
    </row>
    <row r="39" spans="1:3" ht="15.75" customHeight="1">
      <c r="A39" s="92" t="s">
        <v>84</v>
      </c>
      <c r="B39" s="108"/>
      <c r="C39" s="109">
        <v>0</v>
      </c>
    </row>
    <row r="40" spans="1:3" ht="15.75" customHeight="1">
      <c r="A40" s="92" t="s">
        <v>85</v>
      </c>
      <c r="B40" s="108"/>
      <c r="C40" s="109">
        <v>0</v>
      </c>
    </row>
    <row r="41" spans="1:3" ht="15.75" customHeight="1">
      <c r="A41" s="92" t="s">
        <v>86</v>
      </c>
      <c r="B41" s="108"/>
      <c r="C41" s="109">
        <v>0</v>
      </c>
    </row>
    <row r="42" spans="1:3" ht="15.75" customHeight="1">
      <c r="A42" s="114" t="s">
        <v>89</v>
      </c>
      <c r="B42" s="108"/>
      <c r="C42" s="109">
        <v>0</v>
      </c>
    </row>
    <row r="43" spans="1:3" ht="15.75" customHeight="1">
      <c r="A43" s="114" t="s">
        <v>354</v>
      </c>
      <c r="B43" s="108"/>
      <c r="C43" s="109">
        <v>0</v>
      </c>
    </row>
    <row r="44" spans="1:3" ht="15.75" customHeight="1">
      <c r="A44" s="114" t="s">
        <v>352</v>
      </c>
      <c r="B44" s="108"/>
      <c r="C44" s="109">
        <v>0</v>
      </c>
    </row>
    <row r="45" spans="1:3" ht="15.75" customHeight="1">
      <c r="A45" s="116" t="s">
        <v>87</v>
      </c>
      <c r="B45" s="115"/>
      <c r="C45" s="117">
        <f>+SUM(C36:C41)</f>
        <v>0</v>
      </c>
    </row>
    <row r="46" spans="1:3" ht="15.75" customHeight="1">
      <c r="A46" s="116" t="s">
        <v>227</v>
      </c>
      <c r="B46" s="115"/>
      <c r="C46" s="117">
        <f>+C33-C45</f>
        <v>0</v>
      </c>
    </row>
    <row r="47" spans="1:3" ht="15.75" customHeight="1" thickBot="1">
      <c r="A47" s="98" t="s">
        <v>70</v>
      </c>
      <c r="B47" s="110"/>
      <c r="C47" s="111">
        <f>SUM(C36:C44)</f>
        <v>0</v>
      </c>
    </row>
    <row r="48" spans="1:3" ht="12.75">
      <c r="A48" s="658" t="str">
        <f>+DAP1!A47:L47</f>
        <v>Formulář zpracovala ASPEKT HM, daňová, účetní a auditorská kancelář, Bělohorská 39, Praha 6-Břevnov, www.aspekthm.cz</v>
      </c>
      <c r="B48" s="545"/>
      <c r="C48" s="545"/>
    </row>
  </sheetData>
  <sheetProtection password="EF65" sheet="1" objects="1" scenarios="1"/>
  <mergeCells count="7">
    <mergeCell ref="A48:C48"/>
    <mergeCell ref="B4:C4"/>
    <mergeCell ref="A26:C26"/>
    <mergeCell ref="A1:C1"/>
    <mergeCell ref="A2:C2"/>
    <mergeCell ref="A3:C3"/>
    <mergeCell ref="A25:C2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8"/>
  <sheetViews>
    <sheetView workbookViewId="0" topLeftCell="A1">
      <selection activeCell="F12" sqref="F12:H12"/>
    </sheetView>
  </sheetViews>
  <sheetFormatPr defaultColWidth="9.140625" defaultRowHeight="12.75"/>
  <cols>
    <col min="1" max="1" width="3.57421875" style="1" customWidth="1"/>
    <col min="2" max="2" width="15.7109375" style="1" customWidth="1"/>
    <col min="3" max="4" width="8.7109375" style="1" customWidth="1"/>
    <col min="5" max="5" width="9.421875" style="1" customWidth="1"/>
    <col min="6" max="6" width="7.7109375" style="1" customWidth="1"/>
    <col min="7" max="8" width="8.7109375" style="1" customWidth="1"/>
    <col min="9" max="9" width="15.7109375" style="1" customWidth="1"/>
    <col min="10" max="10" width="8.7109375" style="1" customWidth="1"/>
    <col min="11" max="49" width="9.140625" style="3" customWidth="1"/>
    <col min="50" max="16384" width="9.140625" style="1" customWidth="1"/>
  </cols>
  <sheetData>
    <row r="1" spans="1:10" ht="18" customHeight="1" thickBot="1">
      <c r="A1" s="716" t="s">
        <v>25</v>
      </c>
      <c r="B1" s="717"/>
      <c r="C1" s="717"/>
      <c r="D1" s="717"/>
      <c r="E1" s="717"/>
      <c r="F1" s="717"/>
      <c r="G1" s="718"/>
      <c r="H1" s="156" t="s">
        <v>265</v>
      </c>
      <c r="I1" s="695">
        <f>DAP1!A6</f>
      </c>
      <c r="J1" s="696"/>
    </row>
    <row r="2" spans="1:10" ht="26.25" customHeight="1">
      <c r="A2" s="680" t="s">
        <v>137</v>
      </c>
      <c r="B2" s="680"/>
      <c r="C2" s="680"/>
      <c r="D2" s="680"/>
      <c r="E2" s="680"/>
      <c r="F2" s="680"/>
      <c r="G2" s="328"/>
      <c r="H2" s="681"/>
      <c r="I2" s="681"/>
      <c r="J2" s="681"/>
    </row>
    <row r="3" spans="1:10" ht="36" customHeight="1">
      <c r="A3" s="699" t="s">
        <v>147</v>
      </c>
      <c r="B3" s="700"/>
      <c r="C3" s="700"/>
      <c r="D3" s="700"/>
      <c r="E3" s="700"/>
      <c r="F3" s="700"/>
      <c r="G3" s="700"/>
      <c r="H3" s="700"/>
      <c r="I3" s="700"/>
      <c r="J3" s="700"/>
    </row>
    <row r="4" spans="1:10" ht="15.75" customHeight="1">
      <c r="A4" s="719" t="s">
        <v>30</v>
      </c>
      <c r="B4" s="328"/>
      <c r="C4" s="328"/>
      <c r="D4" s="328"/>
      <c r="E4" s="328"/>
      <c r="F4" s="328"/>
      <c r="G4" s="328"/>
      <c r="H4" s="328"/>
      <c r="I4" s="328"/>
      <c r="J4" s="328"/>
    </row>
    <row r="5" spans="1:10" ht="15.75" customHeight="1">
      <c r="A5" s="720" t="s">
        <v>31</v>
      </c>
      <c r="B5" s="721"/>
      <c r="C5" s="721"/>
      <c r="D5" s="721"/>
      <c r="E5" s="721"/>
      <c r="F5" s="721"/>
      <c r="G5" s="721"/>
      <c r="H5" s="721"/>
      <c r="I5" s="721"/>
      <c r="J5" s="721"/>
    </row>
    <row r="6" spans="1:10" ht="9.75" customHeight="1">
      <c r="A6" s="722" t="s">
        <v>401</v>
      </c>
      <c r="B6" s="723"/>
      <c r="C6" s="723"/>
      <c r="D6" s="723"/>
      <c r="E6" s="723"/>
      <c r="F6" s="723"/>
      <c r="G6" s="723"/>
      <c r="H6" s="723"/>
      <c r="I6" s="723"/>
      <c r="J6" s="723"/>
    </row>
    <row r="7" spans="1:10" ht="9.75" customHeight="1" thickBot="1">
      <c r="A7" s="722"/>
      <c r="B7" s="723"/>
      <c r="C7" s="723"/>
      <c r="D7" s="723"/>
      <c r="E7" s="723"/>
      <c r="F7" s="723"/>
      <c r="G7" s="723"/>
      <c r="H7" s="723"/>
      <c r="I7" s="723"/>
      <c r="J7" s="723"/>
    </row>
    <row r="8" spans="1:49" s="211" customFormat="1" ht="36.75" thickBot="1">
      <c r="A8" s="697" t="s">
        <v>368</v>
      </c>
      <c r="B8" s="696"/>
      <c r="C8" s="186"/>
      <c r="D8" s="208"/>
      <c r="E8" s="697" t="s">
        <v>369</v>
      </c>
      <c r="F8" s="701"/>
      <c r="G8" s="186"/>
      <c r="H8" s="208"/>
      <c r="I8" s="209" t="s">
        <v>29</v>
      </c>
      <c r="J8" s="186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</row>
    <row r="9" spans="1:10" ht="12.75" customHeight="1" thickBot="1">
      <c r="A9" s="682"/>
      <c r="B9" s="682"/>
      <c r="C9" s="682"/>
      <c r="D9" s="682"/>
      <c r="E9" s="682"/>
      <c r="F9" s="682"/>
      <c r="G9" s="682"/>
      <c r="H9" s="682"/>
      <c r="I9" s="682"/>
      <c r="J9" s="682"/>
    </row>
    <row r="10" spans="1:10" ht="12.75">
      <c r="A10" s="702"/>
      <c r="B10" s="336"/>
      <c r="C10" s="336"/>
      <c r="D10" s="336"/>
      <c r="E10" s="703"/>
      <c r="F10" s="705" t="s">
        <v>397</v>
      </c>
      <c r="G10" s="303"/>
      <c r="H10" s="303"/>
      <c r="I10" s="303"/>
      <c r="J10" s="553"/>
    </row>
    <row r="11" spans="1:10" ht="12.75">
      <c r="A11" s="704"/>
      <c r="B11" s="360"/>
      <c r="C11" s="360"/>
      <c r="D11" s="360"/>
      <c r="E11" s="361"/>
      <c r="F11" s="706" t="s">
        <v>266</v>
      </c>
      <c r="G11" s="707"/>
      <c r="H11" s="708"/>
      <c r="I11" s="686" t="s">
        <v>280</v>
      </c>
      <c r="J11" s="687"/>
    </row>
    <row r="12" spans="1:10" ht="18" customHeight="1">
      <c r="A12" s="9">
        <v>101</v>
      </c>
      <c r="B12" s="374" t="s">
        <v>437</v>
      </c>
      <c r="C12" s="374"/>
      <c r="D12" s="374"/>
      <c r="E12" s="698"/>
      <c r="F12" s="683">
        <f>+CEILING(ZAV!C33,1)-ZAV!C31</f>
        <v>0</v>
      </c>
      <c r="G12" s="684"/>
      <c r="H12" s="685"/>
      <c r="I12" s="678"/>
      <c r="J12" s="679"/>
    </row>
    <row r="13" spans="1:10" ht="18" customHeight="1">
      <c r="A13" s="9">
        <v>102</v>
      </c>
      <c r="B13" s="374" t="s">
        <v>438</v>
      </c>
      <c r="C13" s="374"/>
      <c r="D13" s="374"/>
      <c r="E13" s="698"/>
      <c r="F13" s="683">
        <f>+FLOOR(ZAV!C45,1)</f>
        <v>0</v>
      </c>
      <c r="G13" s="684"/>
      <c r="H13" s="685"/>
      <c r="I13" s="678"/>
      <c r="J13" s="679"/>
    </row>
    <row r="14" spans="1:10" ht="18" customHeight="1">
      <c r="A14" s="9">
        <v>103</v>
      </c>
      <c r="B14" s="374" t="s">
        <v>347</v>
      </c>
      <c r="C14" s="374"/>
      <c r="D14" s="374"/>
      <c r="E14" s="698"/>
      <c r="F14" s="683">
        <v>0</v>
      </c>
      <c r="G14" s="684"/>
      <c r="H14" s="685"/>
      <c r="I14" s="678"/>
      <c r="J14" s="679"/>
    </row>
    <row r="15" spans="1:10" ht="24" customHeight="1">
      <c r="A15" s="147">
        <v>104</v>
      </c>
      <c r="B15" s="711" t="s">
        <v>439</v>
      </c>
      <c r="C15" s="441"/>
      <c r="D15" s="441"/>
      <c r="E15" s="442"/>
      <c r="F15" s="683">
        <f>+F12-F13-F14</f>
        <v>0</v>
      </c>
      <c r="G15" s="684"/>
      <c r="H15" s="685"/>
      <c r="I15" s="678"/>
      <c r="J15" s="679"/>
    </row>
    <row r="16" spans="1:10" ht="45" customHeight="1">
      <c r="A16" s="25">
        <v>105</v>
      </c>
      <c r="B16" s="712" t="s">
        <v>440</v>
      </c>
      <c r="C16" s="712"/>
      <c r="D16" s="712"/>
      <c r="E16" s="713"/>
      <c r="F16" s="675">
        <f>+SUM(1Př2!F17:G20)</f>
        <v>0</v>
      </c>
      <c r="G16" s="676"/>
      <c r="H16" s="677"/>
      <c r="I16" s="678"/>
      <c r="J16" s="679"/>
    </row>
    <row r="17" spans="1:10" ht="45" customHeight="1">
      <c r="A17" s="155">
        <v>106</v>
      </c>
      <c r="B17" s="712" t="s">
        <v>441</v>
      </c>
      <c r="C17" s="712"/>
      <c r="D17" s="712"/>
      <c r="E17" s="713"/>
      <c r="F17" s="675">
        <f>+SUM(1Př2!F23:G26)</f>
        <v>0</v>
      </c>
      <c r="G17" s="676"/>
      <c r="H17" s="677"/>
      <c r="I17" s="678"/>
      <c r="J17" s="679"/>
    </row>
    <row r="18" spans="1:10" ht="36" customHeight="1">
      <c r="A18" s="25">
        <v>107</v>
      </c>
      <c r="B18" s="712" t="s">
        <v>370</v>
      </c>
      <c r="C18" s="443"/>
      <c r="D18" s="443"/>
      <c r="E18" s="444"/>
      <c r="F18" s="478">
        <v>0</v>
      </c>
      <c r="G18" s="690"/>
      <c r="H18" s="691"/>
      <c r="I18" s="678"/>
      <c r="J18" s="679"/>
    </row>
    <row r="19" spans="1:49" s="2" customFormat="1" ht="36" customHeight="1">
      <c r="A19" s="25">
        <v>108</v>
      </c>
      <c r="B19" s="709" t="s">
        <v>371</v>
      </c>
      <c r="C19" s="595"/>
      <c r="D19" s="595"/>
      <c r="E19" s="710"/>
      <c r="F19" s="478">
        <v>0</v>
      </c>
      <c r="G19" s="690"/>
      <c r="H19" s="691"/>
      <c r="I19" s="678"/>
      <c r="J19" s="67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s="2" customFormat="1" ht="36" customHeight="1">
      <c r="A20" s="25">
        <v>109</v>
      </c>
      <c r="B20" s="709" t="s">
        <v>372</v>
      </c>
      <c r="C20" s="595"/>
      <c r="D20" s="595"/>
      <c r="E20" s="710"/>
      <c r="F20" s="478">
        <v>0</v>
      </c>
      <c r="G20" s="690"/>
      <c r="H20" s="691"/>
      <c r="I20" s="678"/>
      <c r="J20" s="67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s="2" customFormat="1" ht="36" customHeight="1">
      <c r="A21" s="25">
        <v>110</v>
      </c>
      <c r="B21" s="709" t="s">
        <v>373</v>
      </c>
      <c r="C21" s="595"/>
      <c r="D21" s="595"/>
      <c r="E21" s="710"/>
      <c r="F21" s="478">
        <v>0</v>
      </c>
      <c r="G21" s="690"/>
      <c r="H21" s="691"/>
      <c r="I21" s="678"/>
      <c r="J21" s="67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49" s="2" customFormat="1" ht="36" customHeight="1">
      <c r="A22" s="25">
        <v>111</v>
      </c>
      <c r="B22" s="709" t="s">
        <v>232</v>
      </c>
      <c r="C22" s="595"/>
      <c r="D22" s="595"/>
      <c r="E22" s="710"/>
      <c r="F22" s="478">
        <v>0</v>
      </c>
      <c r="G22" s="690"/>
      <c r="H22" s="691"/>
      <c r="I22" s="678"/>
      <c r="J22" s="67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s="2" customFormat="1" ht="36" customHeight="1">
      <c r="A23" s="25">
        <v>112</v>
      </c>
      <c r="B23" s="709" t="s">
        <v>316</v>
      </c>
      <c r="C23" s="595"/>
      <c r="D23" s="595"/>
      <c r="E23" s="710"/>
      <c r="F23" s="478">
        <v>0</v>
      </c>
      <c r="G23" s="690"/>
      <c r="H23" s="691"/>
      <c r="I23" s="678"/>
      <c r="J23" s="67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s="2" customFormat="1" ht="24" customHeight="1" thickBot="1">
      <c r="A24" s="26">
        <v>113</v>
      </c>
      <c r="B24" s="714" t="s">
        <v>317</v>
      </c>
      <c r="C24" s="609"/>
      <c r="D24" s="609"/>
      <c r="E24" s="715"/>
      <c r="F24" s="692">
        <f>+F15+F16-F17-F18+F19+F20-F21-F22+F23</f>
        <v>0</v>
      </c>
      <c r="G24" s="693"/>
      <c r="H24" s="694"/>
      <c r="I24" s="688"/>
      <c r="J24" s="689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s="2" customFormat="1" ht="18" customHeight="1">
      <c r="A25" s="720" t="s">
        <v>442</v>
      </c>
      <c r="B25" s="721"/>
      <c r="C25" s="721"/>
      <c r="D25" s="721"/>
      <c r="E25" s="721"/>
      <c r="F25" s="721"/>
      <c r="G25" s="721"/>
      <c r="H25" s="721"/>
      <c r="I25" s="721"/>
      <c r="J25" s="721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s="2" customFormat="1" ht="12.75" customHeight="1">
      <c r="A26" s="724" t="s">
        <v>32</v>
      </c>
      <c r="B26" s="725"/>
      <c r="C26" s="725"/>
      <c r="D26" s="725"/>
      <c r="E26" s="725"/>
      <c r="F26" s="725"/>
      <c r="G26" s="725"/>
      <c r="H26" s="725"/>
      <c r="I26" s="725"/>
      <c r="J26" s="725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s="2" customFormat="1" ht="12" customHeight="1" thickBot="1">
      <c r="A27" s="726" t="s">
        <v>374</v>
      </c>
      <c r="B27" s="357"/>
      <c r="C27" s="328"/>
      <c r="D27" s="328"/>
      <c r="E27" s="726" t="s">
        <v>271</v>
      </c>
      <c r="F27" s="727"/>
      <c r="G27" s="328"/>
      <c r="H27" s="328"/>
      <c r="I27" s="728" t="s">
        <v>272</v>
      </c>
      <c r="J27" s="386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s="2" customFormat="1" ht="23.25" customHeight="1" thickBot="1">
      <c r="A28" s="734">
        <v>0</v>
      </c>
      <c r="B28" s="742"/>
      <c r="C28" s="736"/>
      <c r="D28" s="212"/>
      <c r="E28" s="734">
        <f>+CEILING(ZAV!C42,1)</f>
        <v>0</v>
      </c>
      <c r="F28" s="735"/>
      <c r="G28" s="736"/>
      <c r="H28" s="212"/>
      <c r="I28" s="734">
        <v>0</v>
      </c>
      <c r="J28" s="737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s="2" customFormat="1" ht="12" customHeight="1">
      <c r="A29" s="724" t="s">
        <v>375</v>
      </c>
      <c r="B29" s="725"/>
      <c r="C29" s="725"/>
      <c r="D29" s="725"/>
      <c r="E29" s="725"/>
      <c r="F29" s="725"/>
      <c r="G29" s="725"/>
      <c r="H29" s="725"/>
      <c r="I29" s="725"/>
      <c r="J29" s="725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s="2" customFormat="1" ht="10.5" customHeight="1" thickBot="1">
      <c r="A30" s="728" t="s">
        <v>33</v>
      </c>
      <c r="B30" s="386"/>
      <c r="C30" s="386"/>
      <c r="D30" s="386"/>
      <c r="E30" s="386"/>
      <c r="F30" s="386"/>
      <c r="G30" s="386"/>
      <c r="H30" s="386"/>
      <c r="I30" s="743" t="s">
        <v>376</v>
      </c>
      <c r="J30" s="743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s="2" customFormat="1" ht="23.25" customHeight="1">
      <c r="A31" s="738"/>
      <c r="B31" s="739"/>
      <c r="C31" s="739"/>
      <c r="D31" s="739"/>
      <c r="E31" s="739"/>
      <c r="F31" s="739"/>
      <c r="G31" s="739"/>
      <c r="H31" s="739"/>
      <c r="I31" s="740"/>
      <c r="J31" s="74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s="2" customFormat="1" ht="23.25" customHeight="1" thickBot="1">
      <c r="A32" s="729"/>
      <c r="B32" s="730"/>
      <c r="C32" s="730"/>
      <c r="D32" s="730"/>
      <c r="E32" s="730"/>
      <c r="F32" s="730"/>
      <c r="G32" s="730"/>
      <c r="H32" s="730"/>
      <c r="I32" s="731"/>
      <c r="J32" s="732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s="2" customFormat="1" ht="10.5" customHeight="1">
      <c r="A33" s="724" t="s">
        <v>443</v>
      </c>
      <c r="B33" s="725"/>
      <c r="C33" s="725"/>
      <c r="D33" s="725"/>
      <c r="E33" s="725"/>
      <c r="F33" s="725"/>
      <c r="G33" s="725"/>
      <c r="H33" s="725"/>
      <c r="I33" s="725"/>
      <c r="J33" s="725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7" s="2" customFormat="1" ht="10.5" customHeight="1" thickBot="1">
      <c r="A34" s="728" t="s">
        <v>34</v>
      </c>
      <c r="B34" s="386"/>
      <c r="C34" s="733" t="s">
        <v>22</v>
      </c>
      <c r="D34" s="733"/>
      <c r="E34" s="733" t="s">
        <v>23</v>
      </c>
      <c r="F34" s="733"/>
      <c r="G34" s="728" t="s">
        <v>24</v>
      </c>
      <c r="H34" s="386"/>
      <c r="I34" s="728" t="s">
        <v>138</v>
      </c>
      <c r="J34" s="386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1:47" s="2" customFormat="1" ht="18" customHeight="1" thickBot="1">
      <c r="A35" s="667"/>
      <c r="B35" s="668"/>
      <c r="C35" s="672"/>
      <c r="D35" s="673"/>
      <c r="E35" s="672"/>
      <c r="F35" s="673"/>
      <c r="G35" s="669"/>
      <c r="H35" s="670"/>
      <c r="I35" s="669"/>
      <c r="J35" s="67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1:49" s="2" customFormat="1" ht="13.5" customHeight="1">
      <c r="A36" s="671" t="str">
        <f>+DAP1!A47</f>
        <v>Formulář zpracovala ASPEKT HM, daňová, účetní a auditorská kancelář, Bělohorská 39, Praha 6-Břevnov, www.aspekthm.cz</v>
      </c>
      <c r="B36" s="671"/>
      <c r="C36" s="671"/>
      <c r="D36" s="671"/>
      <c r="E36" s="671"/>
      <c r="F36" s="671"/>
      <c r="G36" s="671"/>
      <c r="H36" s="671"/>
      <c r="I36" s="671"/>
      <c r="J36" s="671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s="2" customFormat="1" ht="9" customHeight="1">
      <c r="A37" s="674" t="s">
        <v>148</v>
      </c>
      <c r="B37" s="674"/>
      <c r="C37" s="674"/>
      <c r="D37" s="674"/>
      <c r="E37" s="674"/>
      <c r="F37" s="674"/>
      <c r="G37" s="674"/>
      <c r="H37" s="674"/>
      <c r="I37" s="674"/>
      <c r="J37" s="674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10" ht="13.5" customHeight="1">
      <c r="A38" s="666" t="s">
        <v>26</v>
      </c>
      <c r="B38" s="666"/>
      <c r="C38" s="666"/>
      <c r="D38" s="666"/>
      <c r="E38" s="666"/>
      <c r="F38" s="666"/>
      <c r="G38" s="666"/>
      <c r="H38" s="666"/>
      <c r="I38" s="666"/>
      <c r="J38" s="666"/>
    </row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</sheetData>
  <sheetProtection password="EF65" sheet="1" objects="1" scenarios="1"/>
  <mergeCells count="84">
    <mergeCell ref="E28:G28"/>
    <mergeCell ref="I28:J28"/>
    <mergeCell ref="A31:H31"/>
    <mergeCell ref="I31:J31"/>
    <mergeCell ref="A29:J29"/>
    <mergeCell ref="A28:C28"/>
    <mergeCell ref="A30:H30"/>
    <mergeCell ref="I30:J30"/>
    <mergeCell ref="G34:H34"/>
    <mergeCell ref="A32:H32"/>
    <mergeCell ref="I32:J32"/>
    <mergeCell ref="A33:J33"/>
    <mergeCell ref="A34:B34"/>
    <mergeCell ref="I34:J34"/>
    <mergeCell ref="E34:F34"/>
    <mergeCell ref="C34:D34"/>
    <mergeCell ref="A25:J25"/>
    <mergeCell ref="A26:J26"/>
    <mergeCell ref="A27:D27"/>
    <mergeCell ref="E27:H27"/>
    <mergeCell ref="I27:J27"/>
    <mergeCell ref="B22:E22"/>
    <mergeCell ref="B23:E23"/>
    <mergeCell ref="B24:E24"/>
    <mergeCell ref="A1:G1"/>
    <mergeCell ref="A4:J4"/>
    <mergeCell ref="A5:J5"/>
    <mergeCell ref="A7:J7"/>
    <mergeCell ref="A6:J6"/>
    <mergeCell ref="B18:E18"/>
    <mergeCell ref="B19:E19"/>
    <mergeCell ref="B20:E20"/>
    <mergeCell ref="B21:E21"/>
    <mergeCell ref="B14:E14"/>
    <mergeCell ref="B15:E15"/>
    <mergeCell ref="B16:E16"/>
    <mergeCell ref="B17:E17"/>
    <mergeCell ref="I1:J1"/>
    <mergeCell ref="A8:B8"/>
    <mergeCell ref="B12:E12"/>
    <mergeCell ref="B13:E13"/>
    <mergeCell ref="A3:J3"/>
    <mergeCell ref="F13:H13"/>
    <mergeCell ref="E8:F8"/>
    <mergeCell ref="A10:E11"/>
    <mergeCell ref="F10:J10"/>
    <mergeCell ref="F11:H11"/>
    <mergeCell ref="F22:H22"/>
    <mergeCell ref="F23:H23"/>
    <mergeCell ref="F24:H24"/>
    <mergeCell ref="F14:H14"/>
    <mergeCell ref="F15:H15"/>
    <mergeCell ref="F16:H16"/>
    <mergeCell ref="F18:H18"/>
    <mergeCell ref="F19:H19"/>
    <mergeCell ref="F20:H20"/>
    <mergeCell ref="F21:H21"/>
    <mergeCell ref="I24:J24"/>
    <mergeCell ref="I18:J18"/>
    <mergeCell ref="I19:J19"/>
    <mergeCell ref="I20:J20"/>
    <mergeCell ref="I21:J21"/>
    <mergeCell ref="I12:J12"/>
    <mergeCell ref="I13:J13"/>
    <mergeCell ref="I22:J22"/>
    <mergeCell ref="I23:J23"/>
    <mergeCell ref="F17:H17"/>
    <mergeCell ref="I15:J15"/>
    <mergeCell ref="I16:J16"/>
    <mergeCell ref="A2:G2"/>
    <mergeCell ref="H2:J2"/>
    <mergeCell ref="I17:J17"/>
    <mergeCell ref="A9:J9"/>
    <mergeCell ref="F12:H12"/>
    <mergeCell ref="I14:J14"/>
    <mergeCell ref="I11:J11"/>
    <mergeCell ref="A38:J38"/>
    <mergeCell ref="A35:B35"/>
    <mergeCell ref="G35:H35"/>
    <mergeCell ref="A36:J36"/>
    <mergeCell ref="C35:D35"/>
    <mergeCell ref="E35:F35"/>
    <mergeCell ref="I35:J35"/>
    <mergeCell ref="A37:J3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4"/>
  <sheetViews>
    <sheetView workbookViewId="0" topLeftCell="A31">
      <selection activeCell="B13" sqref="B13"/>
    </sheetView>
  </sheetViews>
  <sheetFormatPr defaultColWidth="9.140625" defaultRowHeight="12.75"/>
  <cols>
    <col min="1" max="1" width="3.28125" style="0" customWidth="1"/>
    <col min="2" max="2" width="17.7109375" style="0" customWidth="1"/>
    <col min="3" max="3" width="8.7109375" style="0" customWidth="1"/>
    <col min="4" max="4" width="15.7109375" style="0" customWidth="1"/>
    <col min="5" max="7" width="17.140625" style="0" customWidth="1"/>
    <col min="8" max="56" width="9.140625" style="142" customWidth="1"/>
  </cols>
  <sheetData>
    <row r="1" spans="1:7" ht="12.75">
      <c r="A1" s="787" t="s">
        <v>377</v>
      </c>
      <c r="B1" s="607"/>
      <c r="C1" s="607"/>
      <c r="D1" s="607"/>
      <c r="E1" s="607"/>
      <c r="F1" s="607"/>
      <c r="G1" s="607"/>
    </row>
    <row r="2" spans="1:7" ht="12.75" customHeight="1" thickBot="1">
      <c r="A2" s="785" t="s">
        <v>446</v>
      </c>
      <c r="B2" s="786"/>
      <c r="C2" s="786"/>
      <c r="D2" s="786"/>
      <c r="E2" s="786"/>
      <c r="F2" s="786"/>
      <c r="G2" s="786"/>
    </row>
    <row r="3" spans="1:7" ht="21">
      <c r="A3" s="784"/>
      <c r="B3" s="303"/>
      <c r="C3" s="303"/>
      <c r="D3" s="303"/>
      <c r="E3" s="345"/>
      <c r="F3" s="158" t="s">
        <v>36</v>
      </c>
      <c r="G3" s="159" t="s">
        <v>35</v>
      </c>
    </row>
    <row r="4" spans="1:7" ht="18" customHeight="1">
      <c r="A4" s="77" t="s">
        <v>247</v>
      </c>
      <c r="B4" s="780" t="s">
        <v>67</v>
      </c>
      <c r="C4" s="780"/>
      <c r="D4" s="780"/>
      <c r="E4" s="781"/>
      <c r="F4" s="121">
        <f>+ZAV!B6</f>
        <v>0</v>
      </c>
      <c r="G4" s="157">
        <f>+ZAV!C6</f>
        <v>0</v>
      </c>
    </row>
    <row r="5" spans="1:7" ht="18" customHeight="1">
      <c r="A5" s="77" t="s">
        <v>248</v>
      </c>
      <c r="B5" s="780" t="s">
        <v>447</v>
      </c>
      <c r="C5" s="780"/>
      <c r="D5" s="780"/>
      <c r="E5" s="781"/>
      <c r="F5" s="121">
        <f>+ZAV!B8</f>
        <v>0</v>
      </c>
      <c r="G5" s="157">
        <f>+ZAV!C8</f>
        <v>0</v>
      </c>
    </row>
    <row r="6" spans="1:7" ht="18" customHeight="1">
      <c r="A6" s="77" t="s">
        <v>249</v>
      </c>
      <c r="B6" s="780" t="s">
        <v>378</v>
      </c>
      <c r="C6" s="780"/>
      <c r="D6" s="780"/>
      <c r="E6" s="781"/>
      <c r="F6" s="121">
        <f>+ZAV!B9</f>
        <v>0</v>
      </c>
      <c r="G6" s="157">
        <f>+ZAV!C9</f>
        <v>0</v>
      </c>
    </row>
    <row r="7" spans="1:7" ht="18" customHeight="1">
      <c r="A7" s="77" t="s">
        <v>44</v>
      </c>
      <c r="B7" s="780" t="s">
        <v>256</v>
      </c>
      <c r="C7" s="780"/>
      <c r="D7" s="780"/>
      <c r="E7" s="781"/>
      <c r="F7" s="121">
        <f>+ZAV!B11</f>
        <v>0</v>
      </c>
      <c r="G7" s="157">
        <f>+ZAV!C11</f>
        <v>0</v>
      </c>
    </row>
    <row r="8" spans="1:7" ht="18" customHeight="1">
      <c r="A8" s="77" t="s">
        <v>202</v>
      </c>
      <c r="B8" s="780" t="s">
        <v>379</v>
      </c>
      <c r="C8" s="780"/>
      <c r="D8" s="780"/>
      <c r="E8" s="781"/>
      <c r="F8" s="121">
        <f>+ZAV!B12+ZAV!B13</f>
        <v>0</v>
      </c>
      <c r="G8" s="157">
        <f>+ZAV!C12+ZAV!C13</f>
        <v>0</v>
      </c>
    </row>
    <row r="9" spans="1:7" ht="18" customHeight="1">
      <c r="A9" s="77" t="s">
        <v>43</v>
      </c>
      <c r="B9" s="780" t="s">
        <v>380</v>
      </c>
      <c r="C9" s="780"/>
      <c r="D9" s="780"/>
      <c r="E9" s="781"/>
      <c r="F9" s="121">
        <f>+ZAV!B14+ZAV!B10+ZAV!B7</f>
        <v>0</v>
      </c>
      <c r="G9" s="157">
        <f>+ZAV!C14+ZAV!C10+ZAV!C7</f>
        <v>0</v>
      </c>
    </row>
    <row r="10" spans="1:7" ht="18" customHeight="1">
      <c r="A10" s="77" t="s">
        <v>42</v>
      </c>
      <c r="B10" s="780" t="s">
        <v>381</v>
      </c>
      <c r="C10" s="780"/>
      <c r="D10" s="780"/>
      <c r="E10" s="781"/>
      <c r="F10" s="121">
        <f>+ZAV!B18+ZAV!B19</f>
        <v>0</v>
      </c>
      <c r="G10" s="157">
        <f>+ZAV!C18+ZAV!C19</f>
        <v>0</v>
      </c>
    </row>
    <row r="11" spans="1:7" ht="18" customHeight="1" thickBot="1">
      <c r="A11" s="78" t="s">
        <v>41</v>
      </c>
      <c r="B11" s="791" t="s">
        <v>39</v>
      </c>
      <c r="C11" s="791"/>
      <c r="D11" s="791"/>
      <c r="E11" s="423"/>
      <c r="F11" s="122">
        <f>+ZAV!B21</f>
        <v>0</v>
      </c>
      <c r="G11" s="187">
        <f>+ZAV!C21</f>
        <v>0</v>
      </c>
    </row>
    <row r="12" spans="1:7" ht="9" customHeight="1" thickBot="1">
      <c r="A12" s="787"/>
      <c r="B12" s="607"/>
      <c r="C12" s="607"/>
      <c r="D12" s="607"/>
      <c r="E12" s="607"/>
      <c r="F12" s="607"/>
      <c r="G12" s="607"/>
    </row>
    <row r="13" spans="1:7" ht="18" customHeight="1" thickBot="1">
      <c r="A13" s="160" t="s">
        <v>40</v>
      </c>
      <c r="B13" s="213" t="s">
        <v>83</v>
      </c>
      <c r="C13" s="788"/>
      <c r="D13" s="789"/>
      <c r="E13" s="790"/>
      <c r="F13" s="607"/>
      <c r="G13" s="607"/>
    </row>
    <row r="14" spans="1:7" ht="15" customHeight="1">
      <c r="A14" s="744" t="s">
        <v>382</v>
      </c>
      <c r="B14" s="745"/>
      <c r="C14" s="745"/>
      <c r="D14" s="745"/>
      <c r="E14" s="745"/>
      <c r="F14" s="745"/>
      <c r="G14" s="745"/>
    </row>
    <row r="15" spans="1:7" ht="13.5" thickBot="1">
      <c r="A15" s="757" t="s">
        <v>139</v>
      </c>
      <c r="B15" s="758"/>
      <c r="C15" s="758"/>
      <c r="D15" s="758"/>
      <c r="E15" s="758"/>
      <c r="F15" s="758"/>
      <c r="G15" s="758"/>
    </row>
    <row r="16" spans="1:7" ht="24" customHeight="1">
      <c r="A16" s="164" t="s">
        <v>331</v>
      </c>
      <c r="B16" s="752" t="s">
        <v>140</v>
      </c>
      <c r="C16" s="753"/>
      <c r="D16" s="753"/>
      <c r="E16" s="754"/>
      <c r="F16" s="755" t="s">
        <v>330</v>
      </c>
      <c r="G16" s="756"/>
    </row>
    <row r="17" spans="1:7" ht="18" customHeight="1">
      <c r="A17" s="75" t="s">
        <v>247</v>
      </c>
      <c r="B17" s="748"/>
      <c r="C17" s="748"/>
      <c r="D17" s="748"/>
      <c r="E17" s="748"/>
      <c r="F17" s="746"/>
      <c r="G17" s="747"/>
    </row>
    <row r="18" spans="1:7" ht="18" customHeight="1">
      <c r="A18" s="75" t="s">
        <v>248</v>
      </c>
      <c r="B18" s="748"/>
      <c r="C18" s="748"/>
      <c r="D18" s="748"/>
      <c r="E18" s="748"/>
      <c r="F18" s="746"/>
      <c r="G18" s="747"/>
    </row>
    <row r="19" spans="1:7" ht="18" customHeight="1">
      <c r="A19" s="75" t="s">
        <v>249</v>
      </c>
      <c r="B19" s="748"/>
      <c r="C19" s="748"/>
      <c r="D19" s="748"/>
      <c r="E19" s="748"/>
      <c r="F19" s="746"/>
      <c r="G19" s="747"/>
    </row>
    <row r="20" spans="1:7" ht="18" customHeight="1" thickBot="1">
      <c r="A20" s="76" t="s">
        <v>44</v>
      </c>
      <c r="B20" s="749"/>
      <c r="C20" s="749"/>
      <c r="D20" s="749"/>
      <c r="E20" s="749"/>
      <c r="F20" s="750"/>
      <c r="G20" s="751"/>
    </row>
    <row r="21" spans="1:7" ht="13.5" thickBot="1">
      <c r="A21" s="757"/>
      <c r="B21" s="758"/>
      <c r="C21" s="758"/>
      <c r="D21" s="758"/>
      <c r="E21" s="758"/>
      <c r="F21" s="758"/>
      <c r="G21" s="758"/>
    </row>
    <row r="22" spans="1:7" ht="24.75" customHeight="1">
      <c r="A22" s="164" t="s">
        <v>331</v>
      </c>
      <c r="B22" s="752" t="s">
        <v>141</v>
      </c>
      <c r="C22" s="753"/>
      <c r="D22" s="753"/>
      <c r="E22" s="754"/>
      <c r="F22" s="755" t="s">
        <v>330</v>
      </c>
      <c r="G22" s="756"/>
    </row>
    <row r="23" spans="1:7" ht="18" customHeight="1">
      <c r="A23" s="75" t="s">
        <v>247</v>
      </c>
      <c r="B23" s="748"/>
      <c r="C23" s="748"/>
      <c r="D23" s="748"/>
      <c r="E23" s="748"/>
      <c r="F23" s="746"/>
      <c r="G23" s="747"/>
    </row>
    <row r="24" spans="1:7" ht="18" customHeight="1">
      <c r="A24" s="75" t="s">
        <v>248</v>
      </c>
      <c r="B24" s="748"/>
      <c r="C24" s="748"/>
      <c r="D24" s="748"/>
      <c r="E24" s="748"/>
      <c r="F24" s="746"/>
      <c r="G24" s="747"/>
    </row>
    <row r="25" spans="1:7" ht="18" customHeight="1">
      <c r="A25" s="75" t="s">
        <v>249</v>
      </c>
      <c r="B25" s="748"/>
      <c r="C25" s="748"/>
      <c r="D25" s="748"/>
      <c r="E25" s="748"/>
      <c r="F25" s="746"/>
      <c r="G25" s="747"/>
    </row>
    <row r="26" spans="1:7" ht="18" customHeight="1" thickBot="1">
      <c r="A26" s="76" t="s">
        <v>44</v>
      </c>
      <c r="B26" s="749"/>
      <c r="C26" s="749"/>
      <c r="D26" s="749"/>
      <c r="E26" s="749"/>
      <c r="F26" s="750"/>
      <c r="G26" s="751"/>
    </row>
    <row r="27" spans="1:7" ht="13.5" thickBot="1">
      <c r="A27" s="757" t="s">
        <v>45</v>
      </c>
      <c r="B27" s="758"/>
      <c r="C27" s="758"/>
      <c r="D27" s="758"/>
      <c r="E27" s="758"/>
      <c r="F27" s="758"/>
      <c r="G27" s="758"/>
    </row>
    <row r="28" spans="1:7" ht="12.75">
      <c r="A28" s="761" t="s">
        <v>448</v>
      </c>
      <c r="B28" s="762"/>
      <c r="C28" s="762"/>
      <c r="D28" s="762"/>
      <c r="E28" s="762"/>
      <c r="F28" s="762"/>
      <c r="G28" s="763"/>
    </row>
    <row r="29" spans="1:7" ht="12.75">
      <c r="A29" s="179"/>
      <c r="B29" s="60" t="s">
        <v>196</v>
      </c>
      <c r="C29" s="764" t="s">
        <v>197</v>
      </c>
      <c r="D29" s="764"/>
      <c r="E29" s="60" t="s">
        <v>267</v>
      </c>
      <c r="F29" s="60" t="s">
        <v>198</v>
      </c>
      <c r="G29" s="61" t="s">
        <v>199</v>
      </c>
    </row>
    <row r="30" spans="1:7" ht="18" customHeight="1">
      <c r="A30" s="62">
        <v>1</v>
      </c>
      <c r="B30" s="189"/>
      <c r="C30" s="759"/>
      <c r="D30" s="759"/>
      <c r="E30" s="64"/>
      <c r="F30" s="67"/>
      <c r="G30" s="66"/>
    </row>
    <row r="31" spans="1:7" ht="18" customHeight="1">
      <c r="A31" s="62">
        <v>2</v>
      </c>
      <c r="B31" s="65"/>
      <c r="C31" s="759"/>
      <c r="D31" s="759"/>
      <c r="E31" s="190"/>
      <c r="F31" s="191"/>
      <c r="G31" s="192"/>
    </row>
    <row r="32" spans="1:7" ht="18" customHeight="1" thickBot="1">
      <c r="A32" s="63">
        <v>3</v>
      </c>
      <c r="B32" s="193"/>
      <c r="C32" s="760"/>
      <c r="D32" s="760"/>
      <c r="E32" s="193"/>
      <c r="F32" s="68"/>
      <c r="G32" s="69"/>
    </row>
    <row r="33" spans="1:7" ht="13.5" thickBot="1">
      <c r="A33" s="765" t="s">
        <v>449</v>
      </c>
      <c r="B33" s="766"/>
      <c r="C33" s="766"/>
      <c r="D33" s="766"/>
      <c r="E33" s="766"/>
      <c r="F33" s="766"/>
      <c r="G33" s="766"/>
    </row>
    <row r="34" spans="1:7" ht="12.75">
      <c r="A34" s="767" t="s">
        <v>450</v>
      </c>
      <c r="B34" s="768"/>
      <c r="C34" s="768"/>
      <c r="D34" s="768"/>
      <c r="E34" s="768"/>
      <c r="F34" s="768"/>
      <c r="G34" s="769"/>
    </row>
    <row r="35" spans="1:7" ht="24" customHeight="1">
      <c r="A35" s="180"/>
      <c r="B35" s="770" t="s">
        <v>196</v>
      </c>
      <c r="C35" s="771"/>
      <c r="D35" s="770" t="s">
        <v>197</v>
      </c>
      <c r="E35" s="771"/>
      <c r="F35" s="70" t="s">
        <v>267</v>
      </c>
      <c r="G35" s="71" t="s">
        <v>46</v>
      </c>
    </row>
    <row r="36" spans="1:7" ht="18" customHeight="1">
      <c r="A36" s="62">
        <v>1</v>
      </c>
      <c r="B36" s="772"/>
      <c r="C36" s="773"/>
      <c r="D36" s="772"/>
      <c r="E36" s="773"/>
      <c r="F36" s="12"/>
      <c r="G36" s="66"/>
    </row>
    <row r="37" spans="1:7" ht="18" customHeight="1" thickBot="1">
      <c r="A37" s="63">
        <v>2</v>
      </c>
      <c r="B37" s="774"/>
      <c r="C37" s="775"/>
      <c r="D37" s="774"/>
      <c r="E37" s="775"/>
      <c r="F37" s="13"/>
      <c r="G37" s="69"/>
    </row>
    <row r="38" spans="1:56" s="161" customFormat="1" ht="12" thickBot="1">
      <c r="A38" s="765" t="s">
        <v>383</v>
      </c>
      <c r="B38" s="766"/>
      <c r="C38" s="766"/>
      <c r="D38" s="766"/>
      <c r="E38" s="766"/>
      <c r="F38" s="766"/>
      <c r="G38" s="766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</row>
    <row r="39" spans="1:7" ht="12.75">
      <c r="A39" s="767" t="s">
        <v>0</v>
      </c>
      <c r="B39" s="768"/>
      <c r="C39" s="768"/>
      <c r="D39" s="768"/>
      <c r="E39" s="768"/>
      <c r="F39" s="768"/>
      <c r="G39" s="769"/>
    </row>
    <row r="40" spans="1:7" ht="24" customHeight="1">
      <c r="A40" s="180"/>
      <c r="B40" s="770" t="s">
        <v>196</v>
      </c>
      <c r="C40" s="771"/>
      <c r="D40" s="770" t="s">
        <v>197</v>
      </c>
      <c r="E40" s="771"/>
      <c r="F40" s="70" t="s">
        <v>267</v>
      </c>
      <c r="G40" s="71" t="s">
        <v>46</v>
      </c>
    </row>
    <row r="41" spans="1:7" ht="18" customHeight="1" thickBot="1">
      <c r="A41" s="63">
        <v>1</v>
      </c>
      <c r="B41" s="774"/>
      <c r="C41" s="775"/>
      <c r="D41" s="774"/>
      <c r="E41" s="775"/>
      <c r="F41" s="13"/>
      <c r="G41" s="69"/>
    </row>
    <row r="42" spans="1:7" ht="13.5" thickBot="1">
      <c r="A42" s="782" t="s">
        <v>47</v>
      </c>
      <c r="B42" s="783"/>
      <c r="C42" s="783"/>
      <c r="D42" s="783"/>
      <c r="E42" s="783"/>
      <c r="F42" s="783"/>
      <c r="G42" s="783"/>
    </row>
    <row r="43" spans="1:7" ht="12.75">
      <c r="A43" s="776" t="s">
        <v>48</v>
      </c>
      <c r="B43" s="777"/>
      <c r="C43" s="777"/>
      <c r="D43" s="777"/>
      <c r="E43" s="777"/>
      <c r="F43" s="72" t="s">
        <v>267</v>
      </c>
      <c r="G43" s="73" t="s">
        <v>268</v>
      </c>
    </row>
    <row r="44" spans="1:7" ht="13.5" thickBot="1">
      <c r="A44" s="778"/>
      <c r="B44" s="779"/>
      <c r="C44" s="779"/>
      <c r="D44" s="779"/>
      <c r="E44" s="779"/>
      <c r="F44" s="188"/>
      <c r="G44" s="74"/>
    </row>
    <row r="45" spans="1:7" ht="9" customHeight="1">
      <c r="A45" s="165" t="s">
        <v>1</v>
      </c>
      <c r="B45" s="166"/>
      <c r="C45" s="166"/>
      <c r="D45" s="166"/>
      <c r="E45" s="166"/>
      <c r="F45" s="166"/>
      <c r="G45" s="166"/>
    </row>
    <row r="46" spans="1:7" ht="9" customHeight="1">
      <c r="A46" s="165" t="s">
        <v>329</v>
      </c>
      <c r="B46" s="166"/>
      <c r="C46" s="166"/>
      <c r="D46" s="166"/>
      <c r="E46" s="166"/>
      <c r="F46" s="166"/>
      <c r="G46" s="166"/>
    </row>
    <row r="47" spans="1:10" ht="12.75">
      <c r="A47" s="666" t="s">
        <v>27</v>
      </c>
      <c r="B47" s="666"/>
      <c r="C47" s="666"/>
      <c r="D47" s="666"/>
      <c r="E47" s="666"/>
      <c r="F47" s="666"/>
      <c r="G47" s="666"/>
      <c r="H47" s="163"/>
      <c r="I47" s="163"/>
      <c r="J47" s="163"/>
    </row>
    <row r="48" spans="1:7" ht="12.75">
      <c r="A48" s="142"/>
      <c r="B48" s="142"/>
      <c r="C48" s="142"/>
      <c r="D48" s="142"/>
      <c r="E48" s="142"/>
      <c r="F48" s="142"/>
      <c r="G48" s="142"/>
    </row>
    <row r="49" spans="1:7" ht="12.75">
      <c r="A49" s="142"/>
      <c r="B49" s="142"/>
      <c r="C49" s="142"/>
      <c r="D49" s="142"/>
      <c r="E49" s="142"/>
      <c r="F49" s="142"/>
      <c r="G49" s="142"/>
    </row>
    <row r="50" spans="1:7" ht="12.75">
      <c r="A50" s="142"/>
      <c r="B50" s="142"/>
      <c r="C50" s="142"/>
      <c r="D50" s="142"/>
      <c r="E50" s="142"/>
      <c r="F50" s="142"/>
      <c r="G50" s="142"/>
    </row>
    <row r="51" spans="1:7" ht="12.75">
      <c r="A51" s="142"/>
      <c r="B51" s="142"/>
      <c r="C51" s="142"/>
      <c r="D51" s="142"/>
      <c r="E51" s="142"/>
      <c r="F51" s="142"/>
      <c r="G51" s="142"/>
    </row>
    <row r="52" spans="1:7" ht="12.75">
      <c r="A52" s="142"/>
      <c r="B52" s="142"/>
      <c r="C52" s="142"/>
      <c r="D52" s="142"/>
      <c r="E52" s="142"/>
      <c r="F52" s="142"/>
      <c r="G52" s="142"/>
    </row>
    <row r="53" spans="1:7" ht="12.75">
      <c r="A53" s="142"/>
      <c r="B53" s="142"/>
      <c r="C53" s="142"/>
      <c r="D53" s="142"/>
      <c r="E53" s="142"/>
      <c r="F53" s="142"/>
      <c r="G53" s="142"/>
    </row>
    <row r="54" spans="1:7" ht="12.75">
      <c r="A54" s="142"/>
      <c r="B54" s="142"/>
      <c r="C54" s="142"/>
      <c r="D54" s="142"/>
      <c r="E54" s="142"/>
      <c r="F54" s="142"/>
      <c r="G54" s="142"/>
    </row>
    <row r="55" spans="1:7" ht="12.75">
      <c r="A55" s="142"/>
      <c r="B55" s="142"/>
      <c r="C55" s="142"/>
      <c r="D55" s="142"/>
      <c r="E55" s="142"/>
      <c r="F55" s="142"/>
      <c r="G55" s="142"/>
    </row>
    <row r="56" spans="1:7" ht="12.75">
      <c r="A56" s="142"/>
      <c r="B56" s="142"/>
      <c r="C56" s="142"/>
      <c r="D56" s="142"/>
      <c r="E56" s="142"/>
      <c r="F56" s="142"/>
      <c r="G56" s="142"/>
    </row>
    <row r="57" spans="1:7" ht="12.75">
      <c r="A57" s="142"/>
      <c r="B57" s="142"/>
      <c r="C57" s="142"/>
      <c r="D57" s="142"/>
      <c r="E57" s="142"/>
      <c r="F57" s="142"/>
      <c r="G57" s="142"/>
    </row>
    <row r="58" spans="1:7" ht="12.75">
      <c r="A58" s="142"/>
      <c r="B58" s="142"/>
      <c r="C58" s="142"/>
      <c r="D58" s="142"/>
      <c r="E58" s="142"/>
      <c r="F58" s="142"/>
      <c r="G58" s="142"/>
    </row>
    <row r="59" spans="1:7" ht="12.75">
      <c r="A59" s="142"/>
      <c r="B59" s="142"/>
      <c r="C59" s="142"/>
      <c r="D59" s="142"/>
      <c r="E59" s="142"/>
      <c r="F59" s="142"/>
      <c r="G59" s="142"/>
    </row>
    <row r="60" spans="1:7" ht="12.75">
      <c r="A60" s="142"/>
      <c r="B60" s="142"/>
      <c r="C60" s="142"/>
      <c r="D60" s="142"/>
      <c r="E60" s="142"/>
      <c r="F60" s="142"/>
      <c r="G60" s="142"/>
    </row>
    <row r="61" spans="1:7" ht="12.75">
      <c r="A61" s="142"/>
      <c r="B61" s="142"/>
      <c r="C61" s="142"/>
      <c r="D61" s="142"/>
      <c r="E61" s="142"/>
      <c r="F61" s="142"/>
      <c r="G61" s="142"/>
    </row>
    <row r="62" spans="1:7" ht="12.75">
      <c r="A62" s="142"/>
      <c r="B62" s="142"/>
      <c r="C62" s="142"/>
      <c r="D62" s="142"/>
      <c r="E62" s="142"/>
      <c r="F62" s="142"/>
      <c r="G62" s="142"/>
    </row>
    <row r="63" spans="1:7" ht="12.75">
      <c r="A63" s="142"/>
      <c r="B63" s="142"/>
      <c r="C63" s="142"/>
      <c r="D63" s="142"/>
      <c r="E63" s="142"/>
      <c r="F63" s="142"/>
      <c r="G63" s="142"/>
    </row>
    <row r="64" spans="1:7" ht="12.75">
      <c r="A64" s="142"/>
      <c r="B64" s="142"/>
      <c r="C64" s="142"/>
      <c r="D64" s="142"/>
      <c r="E64" s="142"/>
      <c r="F64" s="142"/>
      <c r="G64" s="142"/>
    </row>
    <row r="65" s="142" customFormat="1" ht="12.75"/>
    <row r="66" s="142" customFormat="1" ht="12.75"/>
    <row r="67" s="142" customFormat="1" ht="12.75"/>
    <row r="68" s="142" customFormat="1" ht="12.75"/>
    <row r="69" s="142" customFormat="1" ht="12.75"/>
    <row r="70" s="142" customFormat="1" ht="12.75"/>
    <row r="71" s="142" customFormat="1" ht="12.75"/>
    <row r="72" s="142" customFormat="1" ht="12.75"/>
    <row r="73" s="142" customFormat="1" ht="12.75"/>
    <row r="74" s="142" customFormat="1" ht="12.75"/>
    <row r="75" s="142" customFormat="1" ht="12.75"/>
    <row r="76" s="142" customFormat="1" ht="12.75"/>
    <row r="77" s="142" customFormat="1" ht="12.75"/>
    <row r="78" s="142" customFormat="1" ht="12.75"/>
    <row r="79" s="142" customFormat="1" ht="12.75"/>
    <row r="80" s="142" customFormat="1" ht="12.75"/>
    <row r="81" s="142" customFormat="1" ht="12.75"/>
    <row r="82" s="142" customFormat="1" ht="12.75"/>
    <row r="83" s="142" customFormat="1" ht="12.75"/>
    <row r="84" s="142" customFormat="1" ht="12.75"/>
    <row r="85" s="142" customFormat="1" ht="12.75"/>
    <row r="86" s="142" customFormat="1" ht="12.75"/>
    <row r="87" s="142" customFormat="1" ht="12.75"/>
    <row r="88" s="142" customFormat="1" ht="12.75"/>
    <row r="89" s="142" customFormat="1" ht="12.75"/>
    <row r="90" s="142" customFormat="1" ht="12.75"/>
    <row r="91" s="142" customFormat="1" ht="12.75"/>
    <row r="92" s="142" customFormat="1" ht="12.75"/>
    <row r="93" s="142" customFormat="1" ht="12.75"/>
    <row r="94" s="142" customFormat="1" ht="12.75"/>
    <row r="95" s="142" customFormat="1" ht="12.75"/>
    <row r="96" s="142" customFormat="1" ht="12.75"/>
    <row r="97" s="142" customFormat="1" ht="12.75"/>
    <row r="98" s="142" customFormat="1" ht="12.75"/>
    <row r="99" s="142" customFormat="1" ht="12.75"/>
    <row r="100" s="142" customFormat="1" ht="12.75"/>
    <row r="101" s="142" customFormat="1" ht="12.75"/>
    <row r="102" s="142" customFormat="1" ht="12.75"/>
    <row r="103" s="142" customFormat="1" ht="12.75"/>
    <row r="104" s="142" customFormat="1" ht="12.75"/>
    <row r="105" s="142" customFormat="1" ht="12.75"/>
    <row r="106" s="142" customFormat="1" ht="12.75"/>
    <row r="107" s="142" customFormat="1" ht="12.75"/>
    <row r="108" s="142" customFormat="1" ht="12.75"/>
    <row r="109" s="142" customFormat="1" ht="12.75"/>
    <row r="110" s="142" customFormat="1" ht="12.75"/>
    <row r="111" s="142" customFormat="1" ht="12.75"/>
    <row r="112" s="142" customFormat="1" ht="12.75"/>
    <row r="113" s="142" customFormat="1" ht="12.75"/>
    <row r="114" s="142" customFormat="1" ht="12.75"/>
    <row r="115" s="142" customFormat="1" ht="12.75"/>
    <row r="116" s="142" customFormat="1" ht="12.75"/>
    <row r="117" s="142" customFormat="1" ht="12.75"/>
    <row r="118" s="142" customFormat="1" ht="12.75"/>
    <row r="119" s="142" customFormat="1" ht="12.75"/>
    <row r="120" s="142" customFormat="1" ht="12.75"/>
    <row r="121" s="142" customFormat="1" ht="12.75"/>
    <row r="122" s="142" customFormat="1" ht="12.75"/>
    <row r="123" s="142" customFormat="1" ht="12.75"/>
    <row r="124" s="142" customFormat="1" ht="12.75"/>
    <row r="125" s="142" customFormat="1" ht="12.75"/>
    <row r="126" s="142" customFormat="1" ht="12.75"/>
    <row r="127" s="142" customFormat="1" ht="12.75"/>
    <row r="128" s="142" customFormat="1" ht="12.75"/>
    <row r="129" s="142" customFormat="1" ht="12.75"/>
    <row r="130" s="142" customFormat="1" ht="12.75"/>
    <row r="131" s="142" customFormat="1" ht="12.75"/>
    <row r="132" s="142" customFormat="1" ht="12.75"/>
    <row r="133" s="142" customFormat="1" ht="12.75"/>
    <row r="134" s="142" customFormat="1" ht="12.75"/>
    <row r="135" s="142" customFormat="1" ht="12.75"/>
    <row r="136" s="142" customFormat="1" ht="12.75"/>
    <row r="137" s="142" customFormat="1" ht="12.75"/>
    <row r="138" s="142" customFormat="1" ht="12.75"/>
    <row r="139" s="142" customFormat="1" ht="12.75"/>
    <row r="140" s="142" customFormat="1" ht="12.75"/>
    <row r="141" s="142" customFormat="1" ht="12.75"/>
    <row r="142" s="142" customFormat="1" ht="12.75"/>
    <row r="143" s="142" customFormat="1" ht="12.75"/>
    <row r="144" s="142" customFormat="1" ht="12.75"/>
    <row r="145" s="142" customFormat="1" ht="12.75"/>
    <row r="146" s="142" customFormat="1" ht="12.75"/>
    <row r="147" s="142" customFormat="1" ht="12.75"/>
    <row r="148" s="142" customFormat="1" ht="12.75"/>
    <row r="149" s="142" customFormat="1" ht="12.75"/>
    <row r="150" s="142" customFormat="1" ht="12.75"/>
    <row r="151" s="142" customFormat="1" ht="12.75"/>
    <row r="152" s="142" customFormat="1" ht="12.75"/>
    <row r="153" s="142" customFormat="1" ht="12.75"/>
    <row r="154" s="142" customFormat="1" ht="12.75"/>
    <row r="155" s="142" customFormat="1" ht="12.75"/>
    <row r="156" s="142" customFormat="1" ht="12.75"/>
    <row r="157" s="142" customFormat="1" ht="12.75"/>
    <row r="158" s="142" customFormat="1" ht="12.75"/>
    <row r="159" s="142" customFormat="1" ht="12.75"/>
    <row r="160" s="142" customFormat="1" ht="12.75"/>
    <row r="161" s="142" customFormat="1" ht="12.75"/>
    <row r="162" s="142" customFormat="1" ht="12.75"/>
    <row r="163" s="142" customFormat="1" ht="12.75"/>
    <row r="164" s="142" customFormat="1" ht="12.75"/>
    <row r="165" s="142" customFormat="1" ht="12.75"/>
    <row r="166" s="142" customFormat="1" ht="12.75"/>
    <row r="167" s="142" customFormat="1" ht="12.75"/>
    <row r="168" s="142" customFormat="1" ht="12.75"/>
    <row r="169" s="142" customFormat="1" ht="12.75"/>
    <row r="170" s="142" customFormat="1" ht="12.75"/>
    <row r="171" s="142" customFormat="1" ht="12.75"/>
    <row r="172" s="142" customFormat="1" ht="12.75"/>
    <row r="173" s="142" customFormat="1" ht="12.75"/>
    <row r="174" s="142" customFormat="1" ht="12.75"/>
    <row r="175" s="142" customFormat="1" ht="12.75"/>
    <row r="176" s="142" customFormat="1" ht="12.75"/>
    <row r="177" s="142" customFormat="1" ht="12.75"/>
    <row r="178" s="142" customFormat="1" ht="12.75"/>
    <row r="179" s="142" customFormat="1" ht="12.75"/>
    <row r="180" s="142" customFormat="1" ht="12.75"/>
    <row r="181" s="142" customFormat="1" ht="12.75"/>
    <row r="182" s="142" customFormat="1" ht="12.75"/>
    <row r="183" s="142" customFormat="1" ht="12.75"/>
    <row r="184" s="142" customFormat="1" ht="12.75"/>
    <row r="185" s="142" customFormat="1" ht="12.75"/>
    <row r="186" s="142" customFormat="1" ht="12.75"/>
    <row r="187" s="142" customFormat="1" ht="12.75"/>
    <row r="188" s="142" customFormat="1" ht="12.75"/>
    <row r="189" s="142" customFormat="1" ht="12.75"/>
    <row r="190" s="142" customFormat="1" ht="12.75"/>
    <row r="191" s="142" customFormat="1" ht="12.75"/>
    <row r="192" s="142" customFormat="1" ht="12.75"/>
    <row r="193" s="142" customFormat="1" ht="12.75"/>
    <row r="194" s="142" customFormat="1" ht="12.75"/>
    <row r="195" s="142" customFormat="1" ht="12.75"/>
    <row r="196" s="142" customFormat="1" ht="12.75"/>
    <row r="197" s="142" customFormat="1" ht="12.75"/>
    <row r="198" s="142" customFormat="1" ht="12.75"/>
  </sheetData>
  <sheetProtection password="EF65" sheet="1" objects="1" scenarios="1"/>
  <mergeCells count="60">
    <mergeCell ref="A3:E3"/>
    <mergeCell ref="A2:G2"/>
    <mergeCell ref="A1:G1"/>
    <mergeCell ref="C13:D13"/>
    <mergeCell ref="A12:G12"/>
    <mergeCell ref="E13:G13"/>
    <mergeCell ref="B9:E9"/>
    <mergeCell ref="B11:E11"/>
    <mergeCell ref="A43:E44"/>
    <mergeCell ref="B4:E4"/>
    <mergeCell ref="B5:E5"/>
    <mergeCell ref="B6:E6"/>
    <mergeCell ref="B7:E7"/>
    <mergeCell ref="B8:E8"/>
    <mergeCell ref="B10:E10"/>
    <mergeCell ref="B41:C41"/>
    <mergeCell ref="D41:E41"/>
    <mergeCell ref="A42:G42"/>
    <mergeCell ref="A38:G38"/>
    <mergeCell ref="A39:G39"/>
    <mergeCell ref="B40:C40"/>
    <mergeCell ref="D40:E40"/>
    <mergeCell ref="B36:C36"/>
    <mergeCell ref="D36:E36"/>
    <mergeCell ref="B37:C37"/>
    <mergeCell ref="D37:E37"/>
    <mergeCell ref="A33:G33"/>
    <mergeCell ref="A34:G34"/>
    <mergeCell ref="B35:C35"/>
    <mergeCell ref="D35:E35"/>
    <mergeCell ref="C30:D30"/>
    <mergeCell ref="C31:D31"/>
    <mergeCell ref="C32:D32"/>
    <mergeCell ref="A27:G27"/>
    <mergeCell ref="A28:G28"/>
    <mergeCell ref="C29:D29"/>
    <mergeCell ref="B16:E16"/>
    <mergeCell ref="F16:G16"/>
    <mergeCell ref="A21:G21"/>
    <mergeCell ref="A47:G47"/>
    <mergeCell ref="B19:E19"/>
    <mergeCell ref="F19:G19"/>
    <mergeCell ref="B26:E26"/>
    <mergeCell ref="F26:G26"/>
    <mergeCell ref="B25:E25"/>
    <mergeCell ref="F25:G25"/>
    <mergeCell ref="B17:E17"/>
    <mergeCell ref="F17:G17"/>
    <mergeCell ref="B18:E18"/>
    <mergeCell ref="F18:G18"/>
    <mergeCell ref="A14:G14"/>
    <mergeCell ref="F23:G23"/>
    <mergeCell ref="B24:E24"/>
    <mergeCell ref="F24:G24"/>
    <mergeCell ref="B20:E20"/>
    <mergeCell ref="F20:G20"/>
    <mergeCell ref="B22:E22"/>
    <mergeCell ref="F22:G22"/>
    <mergeCell ref="B23:E23"/>
    <mergeCell ref="A15:G15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96"/>
  <sheetViews>
    <sheetView workbookViewId="0" topLeftCell="A23">
      <selection activeCell="D7" sqref="D7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18.7109375" style="0" customWidth="1"/>
    <col min="4" max="5" width="8.28125" style="0" customWidth="1"/>
    <col min="6" max="6" width="3.7109375" style="0" customWidth="1"/>
    <col min="7" max="7" width="12.7109375" style="0" customWidth="1"/>
    <col min="8" max="8" width="5.7109375" style="0" customWidth="1"/>
    <col min="9" max="9" width="14.7109375" style="0" customWidth="1"/>
    <col min="10" max="10" width="5.7109375" style="0" customWidth="1"/>
    <col min="11" max="59" width="9.140625" style="142" customWidth="1"/>
  </cols>
  <sheetData>
    <row r="1" spans="1:10" ht="18" customHeight="1" thickBot="1">
      <c r="A1" s="716" t="s">
        <v>332</v>
      </c>
      <c r="B1" s="717"/>
      <c r="C1" s="717"/>
      <c r="D1" s="717"/>
      <c r="E1" s="717"/>
      <c r="F1" s="717"/>
      <c r="G1" s="809" t="s">
        <v>265</v>
      </c>
      <c r="H1" s="339"/>
      <c r="I1" s="695">
        <f>DAP1!A6</f>
      </c>
      <c r="J1" s="696"/>
    </row>
    <row r="2" spans="1:10" ht="24" customHeight="1">
      <c r="A2" s="680" t="s">
        <v>137</v>
      </c>
      <c r="B2" s="680"/>
      <c r="C2" s="680"/>
      <c r="D2" s="680"/>
      <c r="E2" s="680"/>
      <c r="F2" s="680"/>
      <c r="G2" s="328"/>
      <c r="H2" s="607"/>
      <c r="I2" s="607"/>
      <c r="J2" s="607"/>
    </row>
    <row r="3" spans="1:10" ht="36" customHeight="1">
      <c r="A3" s="699" t="s">
        <v>147</v>
      </c>
      <c r="B3" s="700"/>
      <c r="C3" s="700"/>
      <c r="D3" s="700"/>
      <c r="E3" s="700"/>
      <c r="F3" s="700"/>
      <c r="G3" s="700"/>
      <c r="H3" s="700"/>
      <c r="I3" s="700"/>
      <c r="J3" s="700"/>
    </row>
    <row r="4" spans="1:10" ht="30" customHeight="1">
      <c r="A4" s="792" t="s">
        <v>142</v>
      </c>
      <c r="B4" s="793"/>
      <c r="C4" s="793"/>
      <c r="D4" s="793"/>
      <c r="E4" s="793"/>
      <c r="F4" s="793"/>
      <c r="G4" s="793"/>
      <c r="H4" s="793"/>
      <c r="I4" s="793"/>
      <c r="J4" s="793"/>
    </row>
    <row r="5" spans="1:10" ht="12.75">
      <c r="A5" s="720" t="s">
        <v>2</v>
      </c>
      <c r="B5" s="721"/>
      <c r="C5" s="721"/>
      <c r="D5" s="721"/>
      <c r="E5" s="721"/>
      <c r="F5" s="721"/>
      <c r="G5" s="721"/>
      <c r="H5" s="721"/>
      <c r="I5" s="721"/>
      <c r="J5" s="721"/>
    </row>
    <row r="6" spans="1:10" ht="13.5" thickBot="1">
      <c r="A6" s="807" t="s">
        <v>3</v>
      </c>
      <c r="B6" s="808"/>
      <c r="C6" s="808"/>
      <c r="D6" s="808"/>
      <c r="E6" s="808"/>
      <c r="F6" s="808"/>
      <c r="G6" s="808"/>
      <c r="H6" s="808"/>
      <c r="I6" s="808"/>
      <c r="J6" s="808"/>
    </row>
    <row r="7" spans="1:10" ht="24" customHeight="1" thickBot="1">
      <c r="A7" s="810" t="s">
        <v>143</v>
      </c>
      <c r="B7" s="811"/>
      <c r="C7" s="811"/>
      <c r="D7" s="194"/>
      <c r="E7" s="167"/>
      <c r="F7" s="802" t="s">
        <v>144</v>
      </c>
      <c r="G7" s="803"/>
      <c r="H7" s="803"/>
      <c r="I7" s="803"/>
      <c r="J7" s="194"/>
    </row>
    <row r="8" spans="1:10" ht="12.75" customHeight="1" thickBot="1">
      <c r="A8" s="804"/>
      <c r="B8" s="805"/>
      <c r="C8" s="805"/>
      <c r="D8" s="805"/>
      <c r="E8" s="805"/>
      <c r="F8" s="805"/>
      <c r="G8" s="805"/>
      <c r="H8" s="805"/>
      <c r="I8" s="805"/>
      <c r="J8" s="805"/>
    </row>
    <row r="9" spans="1:10" ht="12" customHeight="1">
      <c r="A9" s="806"/>
      <c r="B9" s="635"/>
      <c r="C9" s="635"/>
      <c r="D9" s="635"/>
      <c r="E9" s="635"/>
      <c r="F9" s="636"/>
      <c r="G9" s="797" t="s">
        <v>266</v>
      </c>
      <c r="H9" s="798"/>
      <c r="I9" s="797" t="s">
        <v>280</v>
      </c>
      <c r="J9" s="799"/>
    </row>
    <row r="10" spans="1:10" ht="24" customHeight="1">
      <c r="A10" s="28">
        <v>201</v>
      </c>
      <c r="B10" s="476" t="s">
        <v>398</v>
      </c>
      <c r="C10" s="476"/>
      <c r="D10" s="476"/>
      <c r="E10" s="476"/>
      <c r="F10" s="815"/>
      <c r="G10" s="478">
        <v>0</v>
      </c>
      <c r="H10" s="812"/>
      <c r="I10" s="583"/>
      <c r="J10" s="813"/>
    </row>
    <row r="11" spans="1:10" ht="24" customHeight="1">
      <c r="A11" s="28">
        <v>202</v>
      </c>
      <c r="B11" s="476" t="s">
        <v>399</v>
      </c>
      <c r="C11" s="476"/>
      <c r="D11" s="476"/>
      <c r="E11" s="476"/>
      <c r="F11" s="815"/>
      <c r="G11" s="478">
        <f>+ROUND(G10*0.3,0)</f>
        <v>0</v>
      </c>
      <c r="H11" s="812"/>
      <c r="I11" s="583"/>
      <c r="J11" s="813"/>
    </row>
    <row r="12" spans="1:10" ht="31.5" customHeight="1">
      <c r="A12" s="28">
        <v>203</v>
      </c>
      <c r="B12" s="440" t="s">
        <v>145</v>
      </c>
      <c r="C12" s="440"/>
      <c r="D12" s="440"/>
      <c r="E12" s="440"/>
      <c r="F12" s="816"/>
      <c r="G12" s="471">
        <f>+G10-G11</f>
        <v>0</v>
      </c>
      <c r="H12" s="814"/>
      <c r="I12" s="583"/>
      <c r="J12" s="813"/>
    </row>
    <row r="13" spans="1:10" ht="31.5" customHeight="1">
      <c r="A13" s="28">
        <v>204</v>
      </c>
      <c r="B13" s="440" t="s">
        <v>4</v>
      </c>
      <c r="C13" s="440"/>
      <c r="D13" s="440"/>
      <c r="E13" s="440"/>
      <c r="F13" s="816"/>
      <c r="G13" s="478">
        <v>0</v>
      </c>
      <c r="H13" s="812"/>
      <c r="I13" s="583"/>
      <c r="J13" s="813"/>
    </row>
    <row r="14" spans="1:10" ht="31.5" customHeight="1">
      <c r="A14" s="28">
        <v>205</v>
      </c>
      <c r="B14" s="440" t="s">
        <v>5</v>
      </c>
      <c r="C14" s="440"/>
      <c r="D14" s="440"/>
      <c r="E14" s="440"/>
      <c r="F14" s="816"/>
      <c r="G14" s="478">
        <v>0</v>
      </c>
      <c r="H14" s="812"/>
      <c r="I14" s="583"/>
      <c r="J14" s="813"/>
    </row>
    <row r="15" spans="1:10" ht="31.5" customHeight="1" thickBot="1">
      <c r="A15" s="27">
        <v>206</v>
      </c>
      <c r="B15" s="461" t="s">
        <v>243</v>
      </c>
      <c r="C15" s="461"/>
      <c r="D15" s="461"/>
      <c r="E15" s="461"/>
      <c r="F15" s="819"/>
      <c r="G15" s="481">
        <f>+G12+G13-G14</f>
        <v>0</v>
      </c>
      <c r="H15" s="820"/>
      <c r="I15" s="827"/>
      <c r="J15" s="828"/>
    </row>
    <row r="16" spans="1:10" ht="12.75">
      <c r="A16" s="720"/>
      <c r="B16" s="721"/>
      <c r="C16" s="721"/>
      <c r="D16" s="721"/>
      <c r="E16" s="721"/>
      <c r="F16" s="721"/>
      <c r="G16" s="721"/>
      <c r="H16" s="721"/>
      <c r="I16" s="721"/>
      <c r="J16" s="721"/>
    </row>
    <row r="17" spans="1:10" ht="12.75">
      <c r="A17" s="720" t="s">
        <v>6</v>
      </c>
      <c r="B17" s="721"/>
      <c r="C17" s="721"/>
      <c r="D17" s="721"/>
      <c r="E17" s="721"/>
      <c r="F17" s="721"/>
      <c r="G17" s="721"/>
      <c r="H17" s="721"/>
      <c r="I17" s="721"/>
      <c r="J17" s="721"/>
    </row>
    <row r="18" spans="1:10" ht="13.5" thickBot="1">
      <c r="A18" s="807" t="s">
        <v>401</v>
      </c>
      <c r="B18" s="808"/>
      <c r="C18" s="808"/>
      <c r="D18" s="808"/>
      <c r="E18" s="808"/>
      <c r="F18" s="808"/>
      <c r="G18" s="808"/>
      <c r="H18" s="808"/>
      <c r="I18" s="808"/>
      <c r="J18" s="808"/>
    </row>
    <row r="19" spans="1:10" ht="24" customHeight="1">
      <c r="A19" s="841" t="s">
        <v>269</v>
      </c>
      <c r="B19" s="303"/>
      <c r="C19" s="345"/>
      <c r="D19" s="569" t="s">
        <v>263</v>
      </c>
      <c r="E19" s="570"/>
      <c r="F19" s="569" t="s">
        <v>264</v>
      </c>
      <c r="G19" s="570"/>
      <c r="H19" s="832" t="s">
        <v>7</v>
      </c>
      <c r="I19" s="833"/>
      <c r="J19" s="248" t="s">
        <v>195</v>
      </c>
    </row>
    <row r="20" spans="1:10" ht="12.75">
      <c r="A20" s="842">
        <v>1</v>
      </c>
      <c r="B20" s="368"/>
      <c r="C20" s="477"/>
      <c r="D20" s="573">
        <v>2</v>
      </c>
      <c r="E20" s="574"/>
      <c r="F20" s="573">
        <v>3</v>
      </c>
      <c r="G20" s="574"/>
      <c r="H20" s="573">
        <v>4</v>
      </c>
      <c r="I20" s="834"/>
      <c r="J20" s="11">
        <v>5</v>
      </c>
    </row>
    <row r="21" spans="1:10" ht="24" customHeight="1">
      <c r="A21" s="28">
        <v>1</v>
      </c>
      <c r="B21" s="844"/>
      <c r="C21" s="407"/>
      <c r="D21" s="823">
        <v>0</v>
      </c>
      <c r="E21" s="824"/>
      <c r="F21" s="823">
        <v>0</v>
      </c>
      <c r="G21" s="824"/>
      <c r="H21" s="825">
        <f>+MAX(0,D21-F21)</f>
        <v>0</v>
      </c>
      <c r="I21" s="826"/>
      <c r="J21" s="195"/>
    </row>
    <row r="22" spans="1:10" ht="24" customHeight="1">
      <c r="A22" s="28">
        <v>2</v>
      </c>
      <c r="B22" s="844"/>
      <c r="C22" s="407"/>
      <c r="D22" s="823">
        <v>0</v>
      </c>
      <c r="E22" s="824"/>
      <c r="F22" s="823">
        <v>0</v>
      </c>
      <c r="G22" s="824"/>
      <c r="H22" s="825">
        <f>+MAX(0,D22-F22)</f>
        <v>0</v>
      </c>
      <c r="I22" s="826"/>
      <c r="J22" s="195"/>
    </row>
    <row r="23" spans="1:10" ht="24" customHeight="1">
      <c r="A23" s="28">
        <v>3</v>
      </c>
      <c r="B23" s="844"/>
      <c r="C23" s="407"/>
      <c r="D23" s="823">
        <v>0</v>
      </c>
      <c r="E23" s="824"/>
      <c r="F23" s="823">
        <v>0</v>
      </c>
      <c r="G23" s="824"/>
      <c r="H23" s="825">
        <f>+MAX(0,D23-F23)</f>
        <v>0</v>
      </c>
      <c r="I23" s="826"/>
      <c r="J23" s="195"/>
    </row>
    <row r="24" spans="1:10" ht="24" customHeight="1">
      <c r="A24" s="28">
        <v>4</v>
      </c>
      <c r="B24" s="844"/>
      <c r="C24" s="407"/>
      <c r="D24" s="823">
        <v>0</v>
      </c>
      <c r="E24" s="824"/>
      <c r="F24" s="823">
        <v>0</v>
      </c>
      <c r="G24" s="824"/>
      <c r="H24" s="825">
        <f>+MAX(0,D24-F24)</f>
        <v>0</v>
      </c>
      <c r="I24" s="826"/>
      <c r="J24" s="195"/>
    </row>
    <row r="25" spans="1:10" ht="24" customHeight="1" thickBot="1">
      <c r="A25" s="422" t="s">
        <v>233</v>
      </c>
      <c r="B25" s="843"/>
      <c r="C25" s="423"/>
      <c r="D25" s="839"/>
      <c r="E25" s="840"/>
      <c r="F25" s="839"/>
      <c r="G25" s="840"/>
      <c r="H25" s="837">
        <f>SUM(H21:H24)</f>
        <v>0</v>
      </c>
      <c r="I25" s="838"/>
      <c r="J25" s="29" t="s">
        <v>255</v>
      </c>
    </row>
    <row r="26" spans="1:10" ht="13.5" thickBot="1">
      <c r="A26" s="830"/>
      <c r="B26" s="336"/>
      <c r="C26" s="336"/>
      <c r="D26" s="336"/>
      <c r="E26" s="336"/>
      <c r="F26" s="336"/>
      <c r="G26" s="336"/>
      <c r="H26" s="336"/>
      <c r="I26" s="336"/>
      <c r="J26" s="336"/>
    </row>
    <row r="27" spans="1:10" ht="12.75">
      <c r="A27" s="784"/>
      <c r="B27" s="468"/>
      <c r="C27" s="468"/>
      <c r="D27" s="468"/>
      <c r="E27" s="468"/>
      <c r="F27" s="831"/>
      <c r="G27" s="705" t="s">
        <v>266</v>
      </c>
      <c r="H27" s="835"/>
      <c r="I27" s="705" t="s">
        <v>280</v>
      </c>
      <c r="J27" s="836"/>
    </row>
    <row r="28" spans="1:10" ht="24" customHeight="1">
      <c r="A28" s="28">
        <v>207</v>
      </c>
      <c r="B28" s="817" t="s">
        <v>58</v>
      </c>
      <c r="C28" s="817"/>
      <c r="D28" s="817"/>
      <c r="E28" s="817"/>
      <c r="F28" s="818"/>
      <c r="G28" s="675">
        <f>+SUM(D21:E24)</f>
        <v>0</v>
      </c>
      <c r="H28" s="475"/>
      <c r="I28" s="678"/>
      <c r="J28" s="554"/>
    </row>
    <row r="29" spans="1:10" ht="24" customHeight="1">
      <c r="A29" s="28">
        <v>208</v>
      </c>
      <c r="B29" s="817" t="s">
        <v>8</v>
      </c>
      <c r="C29" s="817"/>
      <c r="D29" s="817"/>
      <c r="E29" s="817"/>
      <c r="F29" s="818"/>
      <c r="G29" s="675">
        <f>+G28-H25</f>
        <v>0</v>
      </c>
      <c r="H29" s="475"/>
      <c r="I29" s="678"/>
      <c r="J29" s="554"/>
    </row>
    <row r="30" spans="1:59" s="175" customFormat="1" ht="24" customHeight="1" thickBot="1">
      <c r="A30" s="27">
        <v>209</v>
      </c>
      <c r="B30" s="821" t="s">
        <v>244</v>
      </c>
      <c r="C30" s="821"/>
      <c r="D30" s="821"/>
      <c r="E30" s="821"/>
      <c r="F30" s="822"/>
      <c r="G30" s="829">
        <f>+G28-G29</f>
        <v>0</v>
      </c>
      <c r="H30" s="483"/>
      <c r="I30" s="688"/>
      <c r="J30" s="555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</row>
    <row r="31" spans="1:10" ht="10.5" customHeight="1">
      <c r="A31" s="794" t="s">
        <v>150</v>
      </c>
      <c r="B31" s="681"/>
      <c r="C31" s="681"/>
      <c r="D31" s="681"/>
      <c r="E31" s="681"/>
      <c r="F31" s="681"/>
      <c r="G31" s="681"/>
      <c r="H31" s="681"/>
      <c r="I31" s="681"/>
      <c r="J31" s="681"/>
    </row>
    <row r="32" spans="1:10" ht="30" customHeight="1">
      <c r="A32" s="795" t="s">
        <v>9</v>
      </c>
      <c r="B32" s="796"/>
      <c r="C32" s="796"/>
      <c r="D32" s="796"/>
      <c r="E32" s="796"/>
      <c r="F32" s="796"/>
      <c r="G32" s="796"/>
      <c r="H32" s="796"/>
      <c r="I32" s="796"/>
      <c r="J32" s="796"/>
    </row>
    <row r="33" spans="1:10" ht="12.75" customHeight="1">
      <c r="A33" s="800" t="str">
        <f>+DAP1!A47</f>
        <v>Formulář zpracovala ASPEKT HM, daňová, účetní a auditorská kancelář, Bělohorská 39, Praha 6-Břevnov, www.aspekthm.cz</v>
      </c>
      <c r="B33" s="801"/>
      <c r="C33" s="801"/>
      <c r="D33" s="801"/>
      <c r="E33" s="801"/>
      <c r="F33" s="801"/>
      <c r="G33" s="801"/>
      <c r="H33" s="801"/>
      <c r="I33" s="801"/>
      <c r="J33" s="801"/>
    </row>
    <row r="34" spans="1:10" ht="12.75" customHeight="1">
      <c r="A34" s="674" t="s">
        <v>149</v>
      </c>
      <c r="B34" s="674"/>
      <c r="C34" s="674"/>
      <c r="D34" s="674"/>
      <c r="E34" s="674"/>
      <c r="F34" s="674"/>
      <c r="G34" s="674"/>
      <c r="H34" s="674"/>
      <c r="I34" s="674"/>
      <c r="J34" s="674"/>
    </row>
    <row r="35" spans="1:10" ht="12" customHeight="1">
      <c r="A35" s="666" t="s">
        <v>26</v>
      </c>
      <c r="B35" s="666"/>
      <c r="C35" s="666"/>
      <c r="D35" s="666"/>
      <c r="E35" s="666"/>
      <c r="F35" s="666"/>
      <c r="G35" s="666"/>
      <c r="H35" s="328"/>
      <c r="I35" s="328"/>
      <c r="J35" s="328"/>
    </row>
    <row r="36" spans="1:10" ht="12.75">
      <c r="A36" s="142"/>
      <c r="B36" s="142"/>
      <c r="C36" s="142"/>
      <c r="D36" s="142"/>
      <c r="E36" s="142"/>
      <c r="F36" s="142"/>
      <c r="G36" s="142"/>
      <c r="H36" s="142"/>
      <c r="I36" s="142"/>
      <c r="J36" s="142"/>
    </row>
    <row r="37" spans="1:10" ht="12.75">
      <c r="A37" s="142"/>
      <c r="B37" s="142"/>
      <c r="C37" s="142"/>
      <c r="D37" s="142"/>
      <c r="E37" s="142"/>
      <c r="F37" s="142"/>
      <c r="G37" s="142"/>
      <c r="H37" s="142"/>
      <c r="I37" s="142"/>
      <c r="J37" s="142"/>
    </row>
    <row r="38" spans="1:10" ht="12.75">
      <c r="A38" s="142"/>
      <c r="B38" s="142"/>
      <c r="C38" s="142"/>
      <c r="D38" s="142"/>
      <c r="E38" s="142"/>
      <c r="F38" s="142"/>
      <c r="G38" s="142"/>
      <c r="H38" s="142"/>
      <c r="I38" s="142"/>
      <c r="J38" s="142"/>
    </row>
    <row r="39" spans="1:10" ht="12.75">
      <c r="A39" s="142"/>
      <c r="B39" s="142"/>
      <c r="C39" s="142"/>
      <c r="D39" s="142"/>
      <c r="E39" s="142"/>
      <c r="F39" s="142"/>
      <c r="G39" s="142"/>
      <c r="H39" s="142"/>
      <c r="I39" s="142"/>
      <c r="J39" s="142"/>
    </row>
    <row r="40" spans="1:10" ht="12.75">
      <c r="A40" s="142"/>
      <c r="B40" s="142"/>
      <c r="C40" s="142"/>
      <c r="D40" s="142"/>
      <c r="E40" s="142"/>
      <c r="F40" s="142"/>
      <c r="G40" s="142"/>
      <c r="H40" s="142"/>
      <c r="I40" s="142"/>
      <c r="J40" s="142"/>
    </row>
    <row r="41" spans="1:10" ht="12.75">
      <c r="A41" s="142"/>
      <c r="B41" s="142"/>
      <c r="C41" s="142"/>
      <c r="D41" s="142"/>
      <c r="E41" s="142"/>
      <c r="F41" s="142"/>
      <c r="G41" s="142"/>
      <c r="H41" s="142"/>
      <c r="I41" s="142"/>
      <c r="J41" s="142"/>
    </row>
    <row r="42" spans="1:10" ht="12.75">
      <c r="A42" s="142"/>
      <c r="B42" s="142"/>
      <c r="C42" s="142"/>
      <c r="D42" s="142"/>
      <c r="E42" s="142"/>
      <c r="F42" s="142"/>
      <c r="G42" s="142"/>
      <c r="H42" s="142"/>
      <c r="I42" s="142"/>
      <c r="J42" s="142"/>
    </row>
    <row r="43" spans="1:10" ht="12.75">
      <c r="A43" s="142"/>
      <c r="B43" s="142"/>
      <c r="C43" s="142"/>
      <c r="D43" s="142"/>
      <c r="E43" s="142"/>
      <c r="F43" s="142"/>
      <c r="G43" s="142"/>
      <c r="H43" s="142"/>
      <c r="I43" s="142"/>
      <c r="J43" s="142"/>
    </row>
    <row r="44" spans="1:10" ht="12.75">
      <c r="A44" s="142"/>
      <c r="B44" s="142"/>
      <c r="C44" s="142"/>
      <c r="D44" s="142"/>
      <c r="E44" s="142"/>
      <c r="F44" s="142"/>
      <c r="G44" s="142"/>
      <c r="H44" s="142"/>
      <c r="I44" s="142"/>
      <c r="J44" s="142"/>
    </row>
    <row r="45" spans="1:10" ht="12.75">
      <c r="A45" s="142"/>
      <c r="B45" s="142"/>
      <c r="C45" s="142"/>
      <c r="D45" s="142"/>
      <c r="E45" s="142"/>
      <c r="F45" s="142"/>
      <c r="G45" s="142"/>
      <c r="H45" s="142"/>
      <c r="I45" s="142"/>
      <c r="J45" s="142"/>
    </row>
    <row r="46" spans="1:10" ht="12.75">
      <c r="A46" s="142"/>
      <c r="B46" s="142"/>
      <c r="C46" s="142"/>
      <c r="D46" s="142"/>
      <c r="E46" s="142"/>
      <c r="F46" s="142"/>
      <c r="G46" s="142"/>
      <c r="H46" s="142"/>
      <c r="I46" s="142"/>
      <c r="J46" s="142"/>
    </row>
    <row r="47" spans="1:10" ht="12.75">
      <c r="A47" s="142"/>
      <c r="B47" s="142"/>
      <c r="C47" s="142"/>
      <c r="D47" s="142"/>
      <c r="E47" s="142"/>
      <c r="F47" s="142"/>
      <c r="G47" s="142"/>
      <c r="H47" s="142"/>
      <c r="I47" s="142"/>
      <c r="J47" s="142"/>
    </row>
    <row r="48" spans="1:10" ht="12.75">
      <c r="A48" s="142"/>
      <c r="B48" s="142"/>
      <c r="C48" s="142"/>
      <c r="D48" s="142"/>
      <c r="E48" s="142"/>
      <c r="F48" s="142"/>
      <c r="G48" s="142"/>
      <c r="H48" s="142"/>
      <c r="I48" s="142"/>
      <c r="J48" s="142"/>
    </row>
    <row r="49" spans="1:10" ht="12.75">
      <c r="A49" s="142"/>
      <c r="B49" s="142"/>
      <c r="C49" s="142"/>
      <c r="D49" s="142"/>
      <c r="E49" s="142"/>
      <c r="F49" s="142"/>
      <c r="G49" s="142"/>
      <c r="H49" s="142"/>
      <c r="I49" s="142"/>
      <c r="J49" s="142"/>
    </row>
    <row r="50" spans="1:10" ht="12.75">
      <c r="A50" s="142"/>
      <c r="B50" s="142"/>
      <c r="C50" s="142"/>
      <c r="D50" s="142"/>
      <c r="E50" s="142"/>
      <c r="F50" s="142"/>
      <c r="G50" s="142"/>
      <c r="H50" s="142"/>
      <c r="I50" s="142"/>
      <c r="J50" s="142"/>
    </row>
    <row r="51" spans="1:10" ht="12.75">
      <c r="A51" s="142"/>
      <c r="B51" s="142"/>
      <c r="C51" s="142"/>
      <c r="D51" s="142"/>
      <c r="E51" s="142"/>
      <c r="F51" s="142"/>
      <c r="G51" s="142"/>
      <c r="H51" s="142"/>
      <c r="I51" s="142"/>
      <c r="J51" s="142"/>
    </row>
    <row r="52" spans="1:10" ht="12.75">
      <c r="A52" s="142"/>
      <c r="B52" s="142"/>
      <c r="C52" s="142"/>
      <c r="D52" s="142"/>
      <c r="E52" s="142"/>
      <c r="F52" s="142"/>
      <c r="G52" s="142"/>
      <c r="H52" s="142"/>
      <c r="I52" s="142"/>
      <c r="J52" s="142"/>
    </row>
    <row r="53" spans="1:10" ht="12.75">
      <c r="A53" s="142"/>
      <c r="B53" s="142"/>
      <c r="C53" s="142"/>
      <c r="D53" s="142"/>
      <c r="E53" s="142"/>
      <c r="F53" s="142"/>
      <c r="G53" s="142"/>
      <c r="H53" s="142"/>
      <c r="I53" s="142"/>
      <c r="J53" s="142"/>
    </row>
    <row r="54" spans="1:10" ht="12.75">
      <c r="A54" s="142"/>
      <c r="B54" s="142"/>
      <c r="C54" s="142"/>
      <c r="D54" s="142"/>
      <c r="E54" s="142"/>
      <c r="F54" s="142"/>
      <c r="G54" s="142"/>
      <c r="H54" s="142"/>
      <c r="I54" s="142"/>
      <c r="J54" s="142"/>
    </row>
    <row r="55" spans="1:10" ht="12.75">
      <c r="A55" s="142"/>
      <c r="B55" s="142"/>
      <c r="C55" s="142"/>
      <c r="D55" s="142"/>
      <c r="E55" s="142"/>
      <c r="F55" s="142"/>
      <c r="G55" s="142"/>
      <c r="H55" s="142"/>
      <c r="I55" s="142"/>
      <c r="J55" s="142"/>
    </row>
    <row r="56" spans="1:10" ht="12.75">
      <c r="A56" s="142"/>
      <c r="B56" s="142"/>
      <c r="C56" s="142"/>
      <c r="D56" s="142"/>
      <c r="E56" s="142"/>
      <c r="F56" s="142"/>
      <c r="G56" s="142"/>
      <c r="H56" s="142"/>
      <c r="I56" s="142"/>
      <c r="J56" s="142"/>
    </row>
    <row r="57" spans="1:10" ht="12.75">
      <c r="A57" s="142"/>
      <c r="B57" s="142"/>
      <c r="C57" s="142"/>
      <c r="D57" s="142"/>
      <c r="E57" s="142"/>
      <c r="F57" s="142"/>
      <c r="G57" s="142"/>
      <c r="H57" s="142"/>
      <c r="I57" s="142"/>
      <c r="J57" s="142"/>
    </row>
    <row r="58" spans="1:10" ht="12.75">
      <c r="A58" s="142"/>
      <c r="B58" s="142"/>
      <c r="C58" s="142"/>
      <c r="D58" s="142"/>
      <c r="E58" s="142"/>
      <c r="F58" s="142"/>
      <c r="G58" s="142"/>
      <c r="H58" s="142"/>
      <c r="I58" s="142"/>
      <c r="J58" s="142"/>
    </row>
    <row r="59" spans="1:10" ht="12.75">
      <c r="A59" s="142"/>
      <c r="B59" s="142"/>
      <c r="C59" s="142"/>
      <c r="D59" s="142"/>
      <c r="E59" s="142"/>
      <c r="F59" s="142"/>
      <c r="G59" s="142"/>
      <c r="H59" s="142"/>
      <c r="I59" s="142"/>
      <c r="J59" s="142"/>
    </row>
    <row r="60" spans="1:10" ht="12.75">
      <c r="A60" s="142"/>
      <c r="B60" s="142"/>
      <c r="C60" s="142"/>
      <c r="D60" s="142"/>
      <c r="E60" s="142"/>
      <c r="F60" s="142"/>
      <c r="G60" s="142"/>
      <c r="H60" s="142"/>
      <c r="I60" s="142"/>
      <c r="J60" s="142"/>
    </row>
    <row r="61" spans="1:10" ht="12.75">
      <c r="A61" s="142"/>
      <c r="B61" s="142"/>
      <c r="C61" s="142"/>
      <c r="D61" s="142"/>
      <c r="E61" s="142"/>
      <c r="F61" s="142"/>
      <c r="G61" s="142"/>
      <c r="H61" s="142"/>
      <c r="I61" s="142"/>
      <c r="J61" s="142"/>
    </row>
    <row r="62" spans="1:10" ht="12.75">
      <c r="A62" s="142"/>
      <c r="B62" s="142"/>
      <c r="C62" s="142"/>
      <c r="D62" s="142"/>
      <c r="E62" s="142"/>
      <c r="F62" s="142"/>
      <c r="G62" s="142"/>
      <c r="H62" s="142"/>
      <c r="I62" s="142"/>
      <c r="J62" s="142"/>
    </row>
    <row r="63" spans="1:10" ht="12.75">
      <c r="A63" s="142"/>
      <c r="B63" s="142"/>
      <c r="C63" s="142"/>
      <c r="D63" s="142"/>
      <c r="E63" s="142"/>
      <c r="F63" s="142"/>
      <c r="G63" s="142"/>
      <c r="H63" s="142"/>
      <c r="I63" s="142"/>
      <c r="J63" s="142"/>
    </row>
    <row r="64" spans="1:10" ht="12.75">
      <c r="A64" s="142"/>
      <c r="B64" s="142"/>
      <c r="C64" s="142"/>
      <c r="D64" s="142"/>
      <c r="E64" s="142"/>
      <c r="F64" s="142"/>
      <c r="G64" s="142"/>
      <c r="H64" s="142"/>
      <c r="I64" s="142"/>
      <c r="J64" s="142"/>
    </row>
    <row r="65" spans="1:10" ht="12.75">
      <c r="A65" s="142"/>
      <c r="B65" s="142"/>
      <c r="C65" s="142"/>
      <c r="D65" s="142"/>
      <c r="E65" s="142"/>
      <c r="F65" s="142"/>
      <c r="G65" s="142"/>
      <c r="H65" s="142"/>
      <c r="I65" s="142"/>
      <c r="J65" s="142"/>
    </row>
    <row r="66" spans="1:10" ht="12.75">
      <c r="A66" s="142"/>
      <c r="B66" s="142"/>
      <c r="C66" s="142"/>
      <c r="D66" s="142"/>
      <c r="E66" s="142"/>
      <c r="F66" s="142"/>
      <c r="G66" s="142"/>
      <c r="H66" s="142"/>
      <c r="I66" s="142"/>
      <c r="J66" s="142"/>
    </row>
    <row r="67" spans="1:10" ht="12.75">
      <c r="A67" s="142"/>
      <c r="B67" s="142"/>
      <c r="C67" s="142"/>
      <c r="D67" s="142"/>
      <c r="E67" s="142"/>
      <c r="F67" s="142"/>
      <c r="G67" s="142"/>
      <c r="H67" s="142"/>
      <c r="I67" s="142"/>
      <c r="J67" s="142"/>
    </row>
    <row r="68" spans="1:10" ht="12.75">
      <c r="A68" s="142"/>
      <c r="B68" s="142"/>
      <c r="C68" s="142"/>
      <c r="D68" s="142"/>
      <c r="E68" s="142"/>
      <c r="F68" s="142"/>
      <c r="G68" s="142"/>
      <c r="H68" s="142"/>
      <c r="I68" s="142"/>
      <c r="J68" s="142"/>
    </row>
    <row r="69" spans="1:10" ht="12.75">
      <c r="A69" s="142"/>
      <c r="B69" s="142"/>
      <c r="C69" s="142"/>
      <c r="D69" s="142"/>
      <c r="E69" s="142"/>
      <c r="F69" s="142"/>
      <c r="G69" s="142"/>
      <c r="H69" s="142"/>
      <c r="I69" s="142"/>
      <c r="J69" s="142"/>
    </row>
    <row r="70" spans="1:10" ht="12.75">
      <c r="A70" s="142"/>
      <c r="B70" s="142"/>
      <c r="C70" s="142"/>
      <c r="D70" s="142"/>
      <c r="E70" s="142"/>
      <c r="F70" s="142"/>
      <c r="G70" s="142"/>
      <c r="H70" s="142"/>
      <c r="I70" s="142"/>
      <c r="J70" s="142"/>
    </row>
    <row r="71" spans="1:10" ht="12.75">
      <c r="A71" s="142"/>
      <c r="B71" s="142"/>
      <c r="C71" s="142"/>
      <c r="D71" s="142"/>
      <c r="E71" s="142"/>
      <c r="F71" s="142"/>
      <c r="G71" s="142"/>
      <c r="H71" s="142"/>
      <c r="I71" s="142"/>
      <c r="J71" s="142"/>
    </row>
    <row r="72" spans="1:10" ht="12.75">
      <c r="A72" s="142"/>
      <c r="B72" s="142"/>
      <c r="C72" s="142"/>
      <c r="D72" s="142"/>
      <c r="E72" s="142"/>
      <c r="F72" s="142"/>
      <c r="G72" s="142"/>
      <c r="H72" s="142"/>
      <c r="I72" s="142"/>
      <c r="J72" s="142"/>
    </row>
    <row r="73" spans="1:10" ht="12.75">
      <c r="A73" s="142"/>
      <c r="B73" s="142"/>
      <c r="C73" s="142"/>
      <c r="D73" s="142"/>
      <c r="E73" s="142"/>
      <c r="F73" s="142"/>
      <c r="G73" s="142"/>
      <c r="H73" s="142"/>
      <c r="I73" s="142"/>
      <c r="J73" s="142"/>
    </row>
    <row r="74" spans="1:10" ht="12.75">
      <c r="A74" s="142"/>
      <c r="B74" s="142"/>
      <c r="C74" s="142"/>
      <c r="D74" s="142"/>
      <c r="E74" s="142"/>
      <c r="F74" s="142"/>
      <c r="G74" s="142"/>
      <c r="H74" s="142"/>
      <c r="I74" s="142"/>
      <c r="J74" s="142"/>
    </row>
    <row r="75" spans="1:10" ht="12.75">
      <c r="A75" s="142"/>
      <c r="B75" s="142"/>
      <c r="C75" s="142"/>
      <c r="D75" s="142"/>
      <c r="E75" s="142"/>
      <c r="F75" s="142"/>
      <c r="G75" s="142"/>
      <c r="H75" s="142"/>
      <c r="I75" s="142"/>
      <c r="J75" s="142"/>
    </row>
    <row r="76" spans="1:10" ht="12.75">
      <c r="A76" s="142"/>
      <c r="B76" s="142"/>
      <c r="C76" s="142"/>
      <c r="D76" s="142"/>
      <c r="E76" s="142"/>
      <c r="F76" s="142"/>
      <c r="G76" s="142"/>
      <c r="H76" s="142"/>
      <c r="I76" s="142"/>
      <c r="J76" s="142"/>
    </row>
    <row r="77" spans="1:10" ht="12.75">
      <c r="A77" s="142"/>
      <c r="B77" s="142"/>
      <c r="C77" s="142"/>
      <c r="D77" s="142"/>
      <c r="E77" s="142"/>
      <c r="F77" s="142"/>
      <c r="G77" s="142"/>
      <c r="H77" s="142"/>
      <c r="I77" s="142"/>
      <c r="J77" s="142"/>
    </row>
    <row r="78" spans="1:10" ht="12.75">
      <c r="A78" s="142"/>
      <c r="B78" s="142"/>
      <c r="C78" s="142"/>
      <c r="D78" s="142"/>
      <c r="E78" s="142"/>
      <c r="F78" s="142"/>
      <c r="G78" s="142"/>
      <c r="H78" s="142"/>
      <c r="I78" s="142"/>
      <c r="J78" s="142"/>
    </row>
    <row r="79" spans="1:10" ht="12.75">
      <c r="A79" s="142"/>
      <c r="B79" s="142"/>
      <c r="C79" s="142"/>
      <c r="D79" s="142"/>
      <c r="E79" s="142"/>
      <c r="F79" s="142"/>
      <c r="G79" s="142"/>
      <c r="H79" s="142"/>
      <c r="I79" s="142"/>
      <c r="J79" s="142"/>
    </row>
    <row r="80" spans="1:10" ht="12.75">
      <c r="A80" s="142"/>
      <c r="B80" s="142"/>
      <c r="C80" s="142"/>
      <c r="D80" s="142"/>
      <c r="E80" s="142"/>
      <c r="F80" s="142"/>
      <c r="G80" s="142"/>
      <c r="H80" s="142"/>
      <c r="I80" s="142"/>
      <c r="J80" s="142"/>
    </row>
    <row r="81" spans="1:10" ht="12.75">
      <c r="A81" s="142"/>
      <c r="B81" s="142"/>
      <c r="C81" s="142"/>
      <c r="D81" s="142"/>
      <c r="E81" s="142"/>
      <c r="F81" s="142"/>
      <c r="G81" s="142"/>
      <c r="H81" s="142"/>
      <c r="I81" s="142"/>
      <c r="J81" s="142"/>
    </row>
    <row r="82" spans="1:10" ht="12.75">
      <c r="A82" s="142"/>
      <c r="B82" s="142"/>
      <c r="C82" s="142"/>
      <c r="D82" s="142"/>
      <c r="E82" s="142"/>
      <c r="F82" s="142"/>
      <c r="G82" s="142"/>
      <c r="H82" s="142"/>
      <c r="I82" s="142"/>
      <c r="J82" s="142"/>
    </row>
    <row r="83" spans="1:10" ht="12.75">
      <c r="A83" s="142"/>
      <c r="B83" s="142"/>
      <c r="C83" s="142"/>
      <c r="D83" s="142"/>
      <c r="E83" s="142"/>
      <c r="F83" s="142"/>
      <c r="G83" s="142"/>
      <c r="H83" s="142"/>
      <c r="I83" s="142"/>
      <c r="J83" s="142"/>
    </row>
    <row r="84" spans="1:10" ht="12.75">
      <c r="A84" s="142"/>
      <c r="B84" s="142"/>
      <c r="C84" s="142"/>
      <c r="D84" s="142"/>
      <c r="E84" s="142"/>
      <c r="F84" s="142"/>
      <c r="G84" s="142"/>
      <c r="H84" s="142"/>
      <c r="I84" s="142"/>
      <c r="J84" s="142"/>
    </row>
    <row r="85" spans="1:10" ht="12.75">
      <c r="A85" s="142"/>
      <c r="B85" s="142"/>
      <c r="C85" s="142"/>
      <c r="D85" s="142"/>
      <c r="E85" s="142"/>
      <c r="F85" s="142"/>
      <c r="G85" s="142"/>
      <c r="H85" s="142"/>
      <c r="I85" s="142"/>
      <c r="J85" s="142"/>
    </row>
    <row r="86" spans="1:10" ht="12.75">
      <c r="A86" s="142"/>
      <c r="B86" s="142"/>
      <c r="C86" s="142"/>
      <c r="D86" s="142"/>
      <c r="E86" s="142"/>
      <c r="F86" s="142"/>
      <c r="G86" s="142"/>
      <c r="H86" s="142"/>
      <c r="I86" s="142"/>
      <c r="J86" s="142"/>
    </row>
    <row r="87" spans="1:10" ht="12.75">
      <c r="A87" s="142"/>
      <c r="B87" s="142"/>
      <c r="C87" s="142"/>
      <c r="D87" s="142"/>
      <c r="E87" s="142"/>
      <c r="F87" s="142"/>
      <c r="G87" s="142"/>
      <c r="H87" s="142"/>
      <c r="I87" s="142"/>
      <c r="J87" s="142"/>
    </row>
    <row r="88" spans="1:10" ht="12.75">
      <c r="A88" s="142"/>
      <c r="B88" s="142"/>
      <c r="C88" s="142"/>
      <c r="D88" s="142"/>
      <c r="E88" s="142"/>
      <c r="F88" s="142"/>
      <c r="G88" s="142"/>
      <c r="H88" s="142"/>
      <c r="I88" s="142"/>
      <c r="J88" s="142"/>
    </row>
    <row r="89" spans="1:10" ht="12.75">
      <c r="A89" s="142"/>
      <c r="B89" s="142"/>
      <c r="C89" s="142"/>
      <c r="D89" s="142"/>
      <c r="E89" s="142"/>
      <c r="F89" s="142"/>
      <c r="G89" s="142"/>
      <c r="H89" s="142"/>
      <c r="I89" s="142"/>
      <c r="J89" s="142"/>
    </row>
    <row r="90" spans="1:10" ht="12.75">
      <c r="A90" s="142"/>
      <c r="B90" s="142"/>
      <c r="C90" s="142"/>
      <c r="D90" s="142"/>
      <c r="E90" s="142"/>
      <c r="F90" s="142"/>
      <c r="G90" s="142"/>
      <c r="H90" s="142"/>
      <c r="I90" s="142"/>
      <c r="J90" s="142"/>
    </row>
    <row r="91" spans="1:10" ht="12.75">
      <c r="A91" s="142"/>
      <c r="B91" s="142"/>
      <c r="C91" s="142"/>
      <c r="D91" s="142"/>
      <c r="E91" s="142"/>
      <c r="F91" s="142"/>
      <c r="G91" s="142"/>
      <c r="H91" s="142"/>
      <c r="I91" s="142"/>
      <c r="J91" s="142"/>
    </row>
    <row r="92" spans="1:10" ht="12.75">
      <c r="A92" s="142"/>
      <c r="B92" s="142"/>
      <c r="C92" s="142"/>
      <c r="D92" s="142"/>
      <c r="E92" s="142"/>
      <c r="F92" s="142"/>
      <c r="G92" s="142"/>
      <c r="H92" s="142"/>
      <c r="I92" s="142"/>
      <c r="J92" s="142"/>
    </row>
    <row r="93" spans="1:10" ht="12.75">
      <c r="A93" s="142"/>
      <c r="B93" s="142"/>
      <c r="C93" s="142"/>
      <c r="D93" s="142"/>
      <c r="E93" s="142"/>
      <c r="F93" s="142"/>
      <c r="G93" s="142"/>
      <c r="H93" s="142"/>
      <c r="I93" s="142"/>
      <c r="J93" s="142"/>
    </row>
    <row r="94" spans="1:10" ht="12.75">
      <c r="A94" s="142"/>
      <c r="B94" s="142"/>
      <c r="C94" s="142"/>
      <c r="D94" s="142"/>
      <c r="E94" s="142"/>
      <c r="F94" s="142"/>
      <c r="G94" s="142"/>
      <c r="H94" s="142"/>
      <c r="I94" s="142"/>
      <c r="J94" s="142"/>
    </row>
    <row r="95" spans="1:10" ht="12.75">
      <c r="A95" s="142"/>
      <c r="B95" s="142"/>
      <c r="C95" s="142"/>
      <c r="D95" s="142"/>
      <c r="E95" s="142"/>
      <c r="F95" s="142"/>
      <c r="G95" s="142"/>
      <c r="H95" s="142"/>
      <c r="I95" s="142"/>
      <c r="J95" s="142"/>
    </row>
    <row r="96" spans="1:10" ht="12.75">
      <c r="A96" s="142"/>
      <c r="B96" s="142"/>
      <c r="C96" s="142"/>
      <c r="D96" s="142"/>
      <c r="E96" s="142"/>
      <c r="F96" s="142"/>
      <c r="G96" s="142"/>
      <c r="H96" s="142"/>
      <c r="I96" s="142"/>
      <c r="J96" s="142"/>
    </row>
    <row r="97" s="142" customFormat="1" ht="12.75"/>
    <row r="98" s="142" customFormat="1" ht="12.75"/>
    <row r="99" s="142" customFormat="1" ht="12.75"/>
    <row r="100" s="142" customFormat="1" ht="12.75"/>
    <row r="101" s="142" customFormat="1" ht="12.75"/>
    <row r="102" s="142" customFormat="1" ht="12.75"/>
    <row r="103" s="142" customFormat="1" ht="12.75"/>
    <row r="104" s="142" customFormat="1" ht="12.75"/>
    <row r="105" s="142" customFormat="1" ht="12.75"/>
    <row r="106" s="142" customFormat="1" ht="12.75"/>
    <row r="107" s="142" customFormat="1" ht="12.75"/>
    <row r="108" s="142" customFormat="1" ht="12.75"/>
    <row r="109" s="142" customFormat="1" ht="12.75"/>
    <row r="110" s="142" customFormat="1" ht="12.75"/>
    <row r="111" s="142" customFormat="1" ht="12.75"/>
    <row r="112" s="142" customFormat="1" ht="12.75"/>
    <row r="113" s="142" customFormat="1" ht="12.75"/>
    <row r="114" s="142" customFormat="1" ht="12.75"/>
    <row r="115" s="142" customFormat="1" ht="12.75"/>
    <row r="116" s="142" customFormat="1" ht="12.75"/>
    <row r="117" s="142" customFormat="1" ht="12.75"/>
    <row r="118" s="142" customFormat="1" ht="12.75"/>
    <row r="119" s="142" customFormat="1" ht="12.75"/>
    <row r="120" s="142" customFormat="1" ht="12.75"/>
    <row r="121" s="142" customFormat="1" ht="12.75"/>
    <row r="122" s="142" customFormat="1" ht="12.75"/>
    <row r="123" s="142" customFormat="1" ht="12.75"/>
    <row r="124" s="142" customFormat="1" ht="12.75"/>
    <row r="125" s="142" customFormat="1" ht="12.75"/>
    <row r="126" s="142" customFormat="1" ht="12.75"/>
    <row r="127" s="142" customFormat="1" ht="12.75"/>
    <row r="128" s="142" customFormat="1" ht="12.75"/>
    <row r="129" s="142" customFormat="1" ht="12.75"/>
    <row r="130" s="142" customFormat="1" ht="12.75"/>
    <row r="131" s="142" customFormat="1" ht="12.75"/>
    <row r="132" s="142" customFormat="1" ht="12.75"/>
    <row r="133" s="142" customFormat="1" ht="12.75"/>
    <row r="134" s="142" customFormat="1" ht="12.75"/>
    <row r="135" s="142" customFormat="1" ht="12.75"/>
    <row r="136" s="142" customFormat="1" ht="12.75"/>
    <row r="137" s="142" customFormat="1" ht="12.75"/>
    <row r="138" s="142" customFormat="1" ht="12.75"/>
    <row r="139" s="142" customFormat="1" ht="12.75"/>
    <row r="140" s="142" customFormat="1" ht="12.75"/>
    <row r="141" s="142" customFormat="1" ht="12.75"/>
    <row r="142" s="142" customFormat="1" ht="12.75"/>
    <row r="143" s="142" customFormat="1" ht="12.75"/>
    <row r="144" s="142" customFormat="1" ht="12.75"/>
    <row r="145" s="142" customFormat="1" ht="12.75"/>
    <row r="146" s="142" customFormat="1" ht="12.75"/>
    <row r="147" s="142" customFormat="1" ht="12.75"/>
    <row r="148" s="142" customFormat="1" ht="12.75"/>
    <row r="149" s="142" customFormat="1" ht="12.75"/>
    <row r="150" s="142" customFormat="1" ht="12.75"/>
    <row r="151" s="142" customFormat="1" ht="12.75"/>
    <row r="152" s="142" customFormat="1" ht="12.75"/>
    <row r="153" s="142" customFormat="1" ht="12.75"/>
    <row r="154" s="142" customFormat="1" ht="12.75"/>
    <row r="155" s="142" customFormat="1" ht="12.75"/>
    <row r="156" s="142" customFormat="1" ht="12.75"/>
    <row r="157" s="142" customFormat="1" ht="12.75"/>
    <row r="158" s="142" customFormat="1" ht="12.75"/>
    <row r="159" s="142" customFormat="1" ht="12.75"/>
    <row r="160" s="142" customFormat="1" ht="12.75"/>
    <row r="161" s="142" customFormat="1" ht="12.75"/>
    <row r="162" s="142" customFormat="1" ht="12.75"/>
    <row r="163" s="142" customFormat="1" ht="12.75"/>
    <row r="164" s="142" customFormat="1" ht="12.75"/>
    <row r="165" s="142" customFormat="1" ht="12.75"/>
    <row r="166" s="142" customFormat="1" ht="12.75"/>
    <row r="167" s="142" customFormat="1" ht="12.75"/>
    <row r="168" s="142" customFormat="1" ht="12.75"/>
    <row r="169" s="142" customFormat="1" ht="12.75"/>
    <row r="170" s="142" customFormat="1" ht="12.75"/>
    <row r="171" s="142" customFormat="1" ht="12.75"/>
    <row r="172" s="142" customFormat="1" ht="12.75"/>
    <row r="173" s="142" customFormat="1" ht="12.75"/>
    <row r="174" s="142" customFormat="1" ht="12.75"/>
    <row r="175" s="142" customFormat="1" ht="12.75"/>
    <row r="176" s="142" customFormat="1" ht="12.75"/>
    <row r="177" s="142" customFormat="1" ht="12.75"/>
    <row r="178" s="142" customFormat="1" ht="12.75"/>
    <row r="179" s="142" customFormat="1" ht="12.75"/>
    <row r="180" s="142" customFormat="1" ht="12.75"/>
    <row r="181" s="142" customFormat="1" ht="12.75"/>
    <row r="182" s="142" customFormat="1" ht="12.75"/>
    <row r="183" s="142" customFormat="1" ht="12.75"/>
    <row r="184" s="142" customFormat="1" ht="12.75"/>
    <row r="185" s="142" customFormat="1" ht="12.75"/>
    <row r="186" s="142" customFormat="1" ht="12.75"/>
    <row r="187" s="142" customFormat="1" ht="12.75"/>
    <row r="188" s="142" customFormat="1" ht="12.75"/>
    <row r="189" s="142" customFormat="1" ht="12.75"/>
    <row r="190" s="142" customFormat="1" ht="12.75"/>
    <row r="191" s="142" customFormat="1" ht="12.75"/>
    <row r="192" s="142" customFormat="1" ht="12.75"/>
    <row r="193" s="142" customFormat="1" ht="12.75"/>
    <row r="194" s="142" customFormat="1" ht="12.75"/>
    <row r="195" s="142" customFormat="1" ht="12.75"/>
    <row r="196" s="142" customFormat="1" ht="12.75"/>
    <row r="197" s="142" customFormat="1" ht="12.75"/>
    <row r="198" s="142" customFormat="1" ht="12.75"/>
    <row r="199" s="142" customFormat="1" ht="12.75"/>
    <row r="200" s="142" customFormat="1" ht="12.75"/>
    <row r="201" s="142" customFormat="1" ht="12.75"/>
    <row r="202" s="142" customFormat="1" ht="12.75"/>
    <row r="203" s="142" customFormat="1" ht="12.75"/>
    <row r="204" s="142" customFormat="1" ht="12.75"/>
    <row r="205" s="142" customFormat="1" ht="12.75"/>
    <row r="206" s="142" customFormat="1" ht="12.75"/>
    <row r="207" s="142" customFormat="1" ht="12.75"/>
    <row r="208" s="142" customFormat="1" ht="12.75"/>
    <row r="209" s="142" customFormat="1" ht="12.75"/>
    <row r="210" s="142" customFormat="1" ht="12.75"/>
    <row r="211" s="142" customFormat="1" ht="12.75"/>
    <row r="212" s="142" customFormat="1" ht="12.75"/>
    <row r="213" s="142" customFormat="1" ht="12.75"/>
    <row r="214" s="142" customFormat="1" ht="12.75"/>
    <row r="215" s="142" customFormat="1" ht="12.75"/>
    <row r="216" s="142" customFormat="1" ht="12.75"/>
    <row r="217" s="142" customFormat="1" ht="12.75"/>
    <row r="218" s="142" customFormat="1" ht="12.75"/>
  </sheetData>
  <sheetProtection password="EF65" sheet="1" objects="1" scenarios="1"/>
  <mergeCells count="82">
    <mergeCell ref="A34:J34"/>
    <mergeCell ref="A19:C19"/>
    <mergeCell ref="A20:C20"/>
    <mergeCell ref="D19:E19"/>
    <mergeCell ref="D20:E20"/>
    <mergeCell ref="A25:C25"/>
    <mergeCell ref="B21:C21"/>
    <mergeCell ref="B22:C22"/>
    <mergeCell ref="B23:C23"/>
    <mergeCell ref="B24:C24"/>
    <mergeCell ref="D23:E23"/>
    <mergeCell ref="D24:E24"/>
    <mergeCell ref="H25:I25"/>
    <mergeCell ref="F25:G25"/>
    <mergeCell ref="D25:E25"/>
    <mergeCell ref="H23:I23"/>
    <mergeCell ref="H24:I24"/>
    <mergeCell ref="H22:I22"/>
    <mergeCell ref="G27:H27"/>
    <mergeCell ref="I27:J27"/>
    <mergeCell ref="F21:G21"/>
    <mergeCell ref="F22:G22"/>
    <mergeCell ref="F23:G23"/>
    <mergeCell ref="F24:G24"/>
    <mergeCell ref="I15:J15"/>
    <mergeCell ref="G29:H29"/>
    <mergeCell ref="I29:J29"/>
    <mergeCell ref="G30:H30"/>
    <mergeCell ref="I30:J30"/>
    <mergeCell ref="A26:J26"/>
    <mergeCell ref="B28:F28"/>
    <mergeCell ref="A27:F27"/>
    <mergeCell ref="H19:I19"/>
    <mergeCell ref="H20:I20"/>
    <mergeCell ref="B30:F30"/>
    <mergeCell ref="A17:J17"/>
    <mergeCell ref="A18:J18"/>
    <mergeCell ref="D21:E21"/>
    <mergeCell ref="D22:E22"/>
    <mergeCell ref="G28:H28"/>
    <mergeCell ref="I28:J28"/>
    <mergeCell ref="F19:G19"/>
    <mergeCell ref="F20:G20"/>
    <mergeCell ref="H21:I21"/>
    <mergeCell ref="B11:F11"/>
    <mergeCell ref="B12:F12"/>
    <mergeCell ref="B13:F13"/>
    <mergeCell ref="B29:F29"/>
    <mergeCell ref="B14:F14"/>
    <mergeCell ref="B15:F15"/>
    <mergeCell ref="A16:J16"/>
    <mergeCell ref="G14:H14"/>
    <mergeCell ref="I14:J14"/>
    <mergeCell ref="G15:H15"/>
    <mergeCell ref="A7:C7"/>
    <mergeCell ref="G10:H10"/>
    <mergeCell ref="I10:J10"/>
    <mergeCell ref="G13:H13"/>
    <mergeCell ref="I13:J13"/>
    <mergeCell ref="G11:H11"/>
    <mergeCell ref="I11:J11"/>
    <mergeCell ref="G12:H12"/>
    <mergeCell ref="I12:J12"/>
    <mergeCell ref="B10:F10"/>
    <mergeCell ref="A5:J5"/>
    <mergeCell ref="A6:J6"/>
    <mergeCell ref="I1:J1"/>
    <mergeCell ref="G1:H1"/>
    <mergeCell ref="A1:F1"/>
    <mergeCell ref="A2:G2"/>
    <mergeCell ref="H2:J2"/>
    <mergeCell ref="A3:J3"/>
    <mergeCell ref="A35:J35"/>
    <mergeCell ref="A4:J4"/>
    <mergeCell ref="A31:J31"/>
    <mergeCell ref="A32:J32"/>
    <mergeCell ref="G9:H9"/>
    <mergeCell ref="I9:J9"/>
    <mergeCell ref="A33:J33"/>
    <mergeCell ref="F7:I7"/>
    <mergeCell ref="A8:J8"/>
    <mergeCell ref="A9:F9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3"/>
  <sheetViews>
    <sheetView workbookViewId="0" topLeftCell="A31">
      <selection activeCell="A19" sqref="A19"/>
    </sheetView>
  </sheetViews>
  <sheetFormatPr defaultColWidth="9.140625" defaultRowHeight="12.75"/>
  <cols>
    <col min="1" max="1" width="5.7109375" style="0" customWidth="1"/>
    <col min="2" max="5" width="12.7109375" style="0" customWidth="1"/>
    <col min="6" max="9" width="10.7109375" style="0" customWidth="1"/>
    <col min="10" max="50" width="9.140625" style="142" customWidth="1"/>
  </cols>
  <sheetData>
    <row r="1" spans="1:9" ht="15.75" thickBot="1">
      <c r="A1" s="716" t="s">
        <v>194</v>
      </c>
      <c r="B1" s="717"/>
      <c r="C1" s="717"/>
      <c r="D1" s="717"/>
      <c r="E1" s="717"/>
      <c r="F1" s="809" t="s">
        <v>265</v>
      </c>
      <c r="G1" s="899"/>
      <c r="H1" s="897">
        <f>+1Př1!I1</f>
      </c>
      <c r="I1" s="898"/>
    </row>
    <row r="2" spans="1:9" ht="24" customHeight="1">
      <c r="A2" s="680" t="s">
        <v>151</v>
      </c>
      <c r="B2" s="680"/>
      <c r="C2" s="680"/>
      <c r="D2" s="680"/>
      <c r="E2" s="680"/>
      <c r="F2" s="680"/>
      <c r="G2" s="230"/>
      <c r="H2" s="230"/>
      <c r="I2" s="131"/>
    </row>
    <row r="3" spans="1:9" ht="35.25" customHeight="1">
      <c r="A3" s="699" t="s">
        <v>147</v>
      </c>
      <c r="B3" s="333"/>
      <c r="C3" s="333"/>
      <c r="D3" s="333"/>
      <c r="E3" s="333"/>
      <c r="F3" s="333"/>
      <c r="G3" s="333"/>
      <c r="H3" s="333"/>
      <c r="I3" s="333"/>
    </row>
    <row r="4" spans="1:9" ht="24" customHeight="1">
      <c r="A4" s="859" t="s">
        <v>287</v>
      </c>
      <c r="B4" s="860"/>
      <c r="C4" s="860"/>
      <c r="D4" s="860"/>
      <c r="E4" s="860"/>
      <c r="F4" s="860"/>
      <c r="G4" s="860"/>
      <c r="H4" s="860"/>
      <c r="I4" s="860"/>
    </row>
    <row r="5" spans="1:50" s="169" customFormat="1" ht="13.5" thickBot="1">
      <c r="A5" s="861" t="s">
        <v>288</v>
      </c>
      <c r="B5" s="862"/>
      <c r="C5" s="862"/>
      <c r="D5" s="862"/>
      <c r="E5" s="862"/>
      <c r="F5" s="862"/>
      <c r="G5" s="862"/>
      <c r="H5" s="862"/>
      <c r="I5" s="386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</row>
    <row r="6" spans="1:47" s="169" customFormat="1" ht="12" customHeight="1">
      <c r="A6" s="854"/>
      <c r="B6" s="336"/>
      <c r="C6" s="336"/>
      <c r="D6" s="336"/>
      <c r="E6" s="703"/>
      <c r="F6" s="851" t="s">
        <v>397</v>
      </c>
      <c r="G6" s="852"/>
      <c r="H6" s="852"/>
      <c r="I6" s="853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</row>
    <row r="7" spans="1:50" ht="12" customHeight="1">
      <c r="A7" s="704"/>
      <c r="B7" s="360"/>
      <c r="C7" s="360"/>
      <c r="D7" s="360"/>
      <c r="E7" s="361"/>
      <c r="F7" s="845" t="s">
        <v>266</v>
      </c>
      <c r="G7" s="846"/>
      <c r="H7" s="845" t="s">
        <v>280</v>
      </c>
      <c r="I7" s="885"/>
      <c r="AV7"/>
      <c r="AW7"/>
      <c r="AX7"/>
    </row>
    <row r="8" spans="1:9" ht="33" customHeight="1">
      <c r="A8" s="172">
        <v>301</v>
      </c>
      <c r="B8" s="847" t="s">
        <v>289</v>
      </c>
      <c r="C8" s="847"/>
      <c r="D8" s="847"/>
      <c r="E8" s="848"/>
      <c r="F8" s="882">
        <f>ROUND(IF(+1Př1!F22&gt;0,MAX(0.15,+DAP3!C4/DAP2!E16),0),4)</f>
        <v>0</v>
      </c>
      <c r="G8" s="879"/>
      <c r="H8" s="886"/>
      <c r="I8" s="887"/>
    </row>
    <row r="9" spans="1:9" ht="21.75" customHeight="1" thickBot="1">
      <c r="A9" s="79">
        <v>302</v>
      </c>
      <c r="B9" s="849" t="s">
        <v>219</v>
      </c>
      <c r="C9" s="849"/>
      <c r="D9" s="849"/>
      <c r="E9" s="850"/>
      <c r="F9" s="883">
        <v>0</v>
      </c>
      <c r="G9" s="428"/>
      <c r="H9" s="888"/>
      <c r="I9" s="889"/>
    </row>
    <row r="10" spans="1:9" ht="21.75" customHeight="1" thickBot="1">
      <c r="A10" s="160">
        <v>303</v>
      </c>
      <c r="B10" s="855" t="s">
        <v>59</v>
      </c>
      <c r="C10" s="855"/>
      <c r="D10" s="855"/>
      <c r="E10" s="856"/>
      <c r="F10" s="884">
        <f>+ROUND(F9*F8,0)</f>
        <v>0</v>
      </c>
      <c r="G10" s="881"/>
      <c r="H10" s="890"/>
      <c r="I10" s="891"/>
    </row>
    <row r="11" spans="1:9" ht="9" customHeight="1" thickBot="1">
      <c r="A11" s="857"/>
      <c r="B11" s="858"/>
      <c r="C11" s="858"/>
      <c r="D11" s="858"/>
      <c r="E11" s="858"/>
      <c r="F11" s="858"/>
      <c r="G11" s="632"/>
      <c r="H11" s="632"/>
      <c r="I11" s="632"/>
    </row>
    <row r="12" spans="1:9" ht="12" customHeight="1">
      <c r="A12" s="854"/>
      <c r="B12" s="336"/>
      <c r="C12" s="336"/>
      <c r="D12" s="336"/>
      <c r="E12" s="703"/>
      <c r="F12" s="851" t="s">
        <v>397</v>
      </c>
      <c r="G12" s="852"/>
      <c r="H12" s="852"/>
      <c r="I12" s="853"/>
    </row>
    <row r="13" spans="1:9" ht="12" customHeight="1">
      <c r="A13" s="704"/>
      <c r="B13" s="360"/>
      <c r="C13" s="360"/>
      <c r="D13" s="360"/>
      <c r="E13" s="361"/>
      <c r="F13" s="845" t="s">
        <v>266</v>
      </c>
      <c r="G13" s="846"/>
      <c r="H13" s="845" t="s">
        <v>280</v>
      </c>
      <c r="I13" s="885"/>
    </row>
    <row r="14" spans="1:9" ht="33" customHeight="1">
      <c r="A14" s="77">
        <v>304</v>
      </c>
      <c r="B14" s="847" t="s">
        <v>20</v>
      </c>
      <c r="C14" s="847"/>
      <c r="D14" s="847"/>
      <c r="E14" s="848"/>
      <c r="F14" s="490">
        <v>0</v>
      </c>
      <c r="G14" s="879"/>
      <c r="H14" s="892"/>
      <c r="I14" s="887"/>
    </row>
    <row r="15" spans="1:9" ht="21.75" customHeight="1">
      <c r="A15" s="77">
        <v>305</v>
      </c>
      <c r="B15" s="847" t="s">
        <v>21</v>
      </c>
      <c r="C15" s="847"/>
      <c r="D15" s="847"/>
      <c r="E15" s="848"/>
      <c r="F15" s="490">
        <v>0</v>
      </c>
      <c r="G15" s="879"/>
      <c r="H15" s="892"/>
      <c r="I15" s="887"/>
    </row>
    <row r="16" spans="1:9" ht="21.75" customHeight="1">
      <c r="A16" s="77">
        <v>306</v>
      </c>
      <c r="B16" s="847" t="s">
        <v>290</v>
      </c>
      <c r="C16" s="847"/>
      <c r="D16" s="847"/>
      <c r="E16" s="848"/>
      <c r="F16" s="893">
        <f>+IF(F9=0,0,ROUND(F14/F9*100,0))</f>
        <v>0</v>
      </c>
      <c r="G16" s="879"/>
      <c r="H16" s="892"/>
      <c r="I16" s="887"/>
    </row>
    <row r="17" spans="1:9" ht="21.75" customHeight="1">
      <c r="A17" s="77">
        <v>307</v>
      </c>
      <c r="B17" s="847" t="s">
        <v>60</v>
      </c>
      <c r="C17" s="847"/>
      <c r="D17" s="847"/>
      <c r="E17" s="848"/>
      <c r="F17" s="893">
        <f>+ROUND(F10*F16/100,0)</f>
        <v>0</v>
      </c>
      <c r="G17" s="879"/>
      <c r="H17" s="892"/>
      <c r="I17" s="887"/>
    </row>
    <row r="18" spans="1:9" ht="21.75" customHeight="1">
      <c r="A18" s="77">
        <v>308</v>
      </c>
      <c r="B18" s="847" t="s">
        <v>391</v>
      </c>
      <c r="C18" s="847"/>
      <c r="D18" s="847"/>
      <c r="E18" s="848"/>
      <c r="F18" s="445">
        <f>+MIN(F17,F15)</f>
        <v>0</v>
      </c>
      <c r="G18" s="879"/>
      <c r="H18" s="892"/>
      <c r="I18" s="887"/>
    </row>
    <row r="19" spans="1:9" ht="21.75" customHeight="1" thickBot="1">
      <c r="A19" s="79">
        <v>309</v>
      </c>
      <c r="B19" s="849" t="s">
        <v>61</v>
      </c>
      <c r="C19" s="849"/>
      <c r="D19" s="849"/>
      <c r="E19" s="850"/>
      <c r="F19" s="560">
        <f>MAX(+F15-F18,0)</f>
        <v>0</v>
      </c>
      <c r="G19" s="428"/>
      <c r="H19" s="892"/>
      <c r="I19" s="887"/>
    </row>
    <row r="20" spans="1:9" ht="33" customHeight="1" thickBot="1">
      <c r="A20" s="160">
        <v>310</v>
      </c>
      <c r="B20" s="855" t="s">
        <v>291</v>
      </c>
      <c r="C20" s="855"/>
      <c r="D20" s="855"/>
      <c r="E20" s="856"/>
      <c r="F20" s="880">
        <f>+IF(F14+F15&gt;0,ROUND(MAX(0,F10-F18),0),0)</f>
        <v>0</v>
      </c>
      <c r="G20" s="881"/>
      <c r="H20" s="900"/>
      <c r="I20" s="891"/>
    </row>
    <row r="21" spans="1:9" ht="15" customHeight="1">
      <c r="A21" s="865" t="s">
        <v>62</v>
      </c>
      <c r="B21" s="866"/>
      <c r="C21" s="866"/>
      <c r="D21" s="866"/>
      <c r="E21" s="866"/>
      <c r="F21" s="866"/>
      <c r="G21" s="866"/>
      <c r="H21" s="866"/>
      <c r="I21" s="866"/>
    </row>
    <row r="22" spans="1:9" ht="36" customHeight="1">
      <c r="A22" s="875" t="s">
        <v>292</v>
      </c>
      <c r="B22" s="333"/>
      <c r="C22" s="333"/>
      <c r="D22" s="333"/>
      <c r="E22" s="333"/>
      <c r="F22" s="333"/>
      <c r="G22" s="333"/>
      <c r="H22" s="333"/>
      <c r="I22" s="333"/>
    </row>
    <row r="23" spans="1:9" ht="12" customHeight="1" thickBot="1">
      <c r="A23" s="875" t="s">
        <v>293</v>
      </c>
      <c r="B23" s="333"/>
      <c r="C23" s="333"/>
      <c r="D23" s="333"/>
      <c r="E23" s="333"/>
      <c r="F23" s="333"/>
      <c r="G23" s="333"/>
      <c r="H23" s="333"/>
      <c r="I23" s="333"/>
    </row>
    <row r="24" spans="1:9" ht="21" customHeight="1">
      <c r="A24" s="876"/>
      <c r="B24" s="877"/>
      <c r="C24" s="877"/>
      <c r="D24" s="877"/>
      <c r="E24" s="877"/>
      <c r="F24" s="252" t="s">
        <v>266</v>
      </c>
      <c r="G24" s="252" t="s">
        <v>280</v>
      </c>
      <c r="H24" s="252" t="s">
        <v>157</v>
      </c>
      <c r="I24" s="253" t="s">
        <v>280</v>
      </c>
    </row>
    <row r="25" spans="1:9" ht="15.75" customHeight="1">
      <c r="A25" s="254">
        <v>1</v>
      </c>
      <c r="B25" s="878" t="s">
        <v>153</v>
      </c>
      <c r="C25" s="878"/>
      <c r="D25" s="878"/>
      <c r="E25" s="878"/>
      <c r="F25" s="255"/>
      <c r="G25" s="256"/>
      <c r="H25" s="255"/>
      <c r="I25" s="257"/>
    </row>
    <row r="26" spans="1:9" ht="15.75" customHeight="1">
      <c r="A26" s="254">
        <v>2</v>
      </c>
      <c r="B26" s="878" t="s">
        <v>152</v>
      </c>
      <c r="C26" s="878"/>
      <c r="D26" s="878"/>
      <c r="E26" s="878"/>
      <c r="F26" s="255"/>
      <c r="G26" s="256"/>
      <c r="H26" s="255"/>
      <c r="I26" s="257"/>
    </row>
    <row r="27" spans="1:9" ht="15.75" customHeight="1">
      <c r="A27" s="254">
        <v>3</v>
      </c>
      <c r="B27" s="878" t="s">
        <v>154</v>
      </c>
      <c r="C27" s="878"/>
      <c r="D27" s="878"/>
      <c r="E27" s="878"/>
      <c r="F27" s="258"/>
      <c r="G27" s="256"/>
      <c r="H27" s="258"/>
      <c r="I27" s="257"/>
    </row>
    <row r="28" spans="1:9" ht="15.75" customHeight="1">
      <c r="A28" s="254">
        <v>4</v>
      </c>
      <c r="B28" s="878" t="s">
        <v>155</v>
      </c>
      <c r="C28" s="878"/>
      <c r="D28" s="878"/>
      <c r="E28" s="878"/>
      <c r="F28" s="258"/>
      <c r="G28" s="256"/>
      <c r="H28" s="258"/>
      <c r="I28" s="257"/>
    </row>
    <row r="29" spans="1:9" ht="15.75" customHeight="1" thickBot="1">
      <c r="A29" s="259">
        <v>5</v>
      </c>
      <c r="B29" s="894" t="s">
        <v>156</v>
      </c>
      <c r="C29" s="894"/>
      <c r="D29" s="894"/>
      <c r="E29" s="894"/>
      <c r="F29" s="260"/>
      <c r="G29" s="261"/>
      <c r="H29" s="260"/>
      <c r="I29" s="262"/>
    </row>
    <row r="30" spans="1:9" ht="9" customHeight="1" thickBot="1">
      <c r="A30" s="895"/>
      <c r="B30" s="896"/>
      <c r="C30" s="896"/>
      <c r="D30" s="896"/>
      <c r="E30" s="896"/>
      <c r="F30" s="896"/>
      <c r="G30" s="896"/>
      <c r="H30" s="896"/>
      <c r="I30" s="896"/>
    </row>
    <row r="31" spans="1:9" ht="12" customHeight="1">
      <c r="A31" s="854"/>
      <c r="B31" s="336"/>
      <c r="C31" s="336"/>
      <c r="D31" s="336"/>
      <c r="E31" s="703"/>
      <c r="F31" s="851" t="s">
        <v>397</v>
      </c>
      <c r="G31" s="852"/>
      <c r="H31" s="852"/>
      <c r="I31" s="853"/>
    </row>
    <row r="32" spans="1:9" ht="12" customHeight="1">
      <c r="A32" s="704"/>
      <c r="B32" s="360"/>
      <c r="C32" s="360"/>
      <c r="D32" s="360"/>
      <c r="E32" s="361"/>
      <c r="F32" s="845" t="s">
        <v>266</v>
      </c>
      <c r="G32" s="846"/>
      <c r="H32" s="845" t="s">
        <v>280</v>
      </c>
      <c r="I32" s="885"/>
    </row>
    <row r="33" spans="1:9" ht="21.75" customHeight="1">
      <c r="A33" s="77">
        <v>311</v>
      </c>
      <c r="B33" s="867" t="s">
        <v>294</v>
      </c>
      <c r="C33" s="868"/>
      <c r="D33" s="868"/>
      <c r="E33" s="868"/>
      <c r="F33" s="903">
        <f>+IF(F34&gt;0,+DAP2!E10+DAP2!E15,0)</f>
        <v>0</v>
      </c>
      <c r="G33" s="879"/>
      <c r="H33" s="845"/>
      <c r="I33" s="885"/>
    </row>
    <row r="34" spans="1:9" ht="21.75" customHeight="1">
      <c r="A34" s="77">
        <v>312</v>
      </c>
      <c r="B34" s="867" t="s">
        <v>295</v>
      </c>
      <c r="C34" s="868"/>
      <c r="D34" s="868"/>
      <c r="E34" s="868"/>
      <c r="F34" s="903">
        <v>0</v>
      </c>
      <c r="G34" s="879"/>
      <c r="H34" s="845"/>
      <c r="I34" s="885"/>
    </row>
    <row r="35" spans="1:9" ht="15.75" customHeight="1">
      <c r="A35" s="77">
        <v>313</v>
      </c>
      <c r="B35" s="867" t="s">
        <v>230</v>
      </c>
      <c r="C35" s="868"/>
      <c r="D35" s="868"/>
      <c r="E35" s="868"/>
      <c r="F35" s="903">
        <f>+F33-F34</f>
        <v>0</v>
      </c>
      <c r="G35" s="879"/>
      <c r="H35" s="845"/>
      <c r="I35" s="885"/>
    </row>
    <row r="36" spans="1:9" ht="33" customHeight="1">
      <c r="A36" s="77">
        <v>314</v>
      </c>
      <c r="B36" s="867" t="s">
        <v>296</v>
      </c>
      <c r="C36" s="868"/>
      <c r="D36" s="868"/>
      <c r="E36" s="868"/>
      <c r="F36" s="903">
        <f>IF(F34&gt;0,+F35-DAP2!E19,0)</f>
        <v>0</v>
      </c>
      <c r="G36" s="879"/>
      <c r="H36" s="845"/>
      <c r="I36" s="885"/>
    </row>
    <row r="37" spans="1:9" ht="21.75" customHeight="1" thickBot="1">
      <c r="A37" s="79">
        <v>315</v>
      </c>
      <c r="B37" s="871" t="s">
        <v>297</v>
      </c>
      <c r="C37" s="872"/>
      <c r="D37" s="872"/>
      <c r="E37" s="872"/>
      <c r="F37" s="904">
        <f>IF(F34&gt;0,ROUND(100*DAP3!C4/DAP2!E20,2),0)</f>
        <v>0</v>
      </c>
      <c r="G37" s="428"/>
      <c r="H37" s="906"/>
      <c r="I37" s="907"/>
    </row>
    <row r="38" spans="1:9" ht="21.75" customHeight="1" thickBot="1">
      <c r="A38" s="160">
        <v>316</v>
      </c>
      <c r="B38" s="873" t="s">
        <v>91</v>
      </c>
      <c r="C38" s="874"/>
      <c r="D38" s="874"/>
      <c r="E38" s="874"/>
      <c r="F38" s="905">
        <f>+ROUND(F36*F37/100,0)</f>
        <v>0</v>
      </c>
      <c r="G38" s="881"/>
      <c r="H38" s="901"/>
      <c r="I38" s="902"/>
    </row>
    <row r="39" spans="1:9" ht="12.75" customHeight="1">
      <c r="A39" s="869" t="str">
        <f>+DAP1!A47</f>
        <v>Formulář zpracovala ASPEKT HM, daňová, účetní a auditorská kancelář, Bělohorská 39, Praha 6-Břevnov, www.aspekthm.cz</v>
      </c>
      <c r="B39" s="870"/>
      <c r="C39" s="870"/>
      <c r="D39" s="870"/>
      <c r="E39" s="870"/>
      <c r="F39" s="870"/>
      <c r="G39" s="870"/>
      <c r="H39" s="870"/>
      <c r="I39" s="870"/>
    </row>
    <row r="40" spans="1:9" ht="12.75" customHeight="1">
      <c r="A40" s="863" t="s">
        <v>26</v>
      </c>
      <c r="B40" s="863"/>
      <c r="C40" s="863"/>
      <c r="D40" s="863"/>
      <c r="E40" s="864"/>
      <c r="F40" s="864"/>
      <c r="G40" s="864"/>
      <c r="H40" s="864"/>
      <c r="I40" s="864"/>
    </row>
    <row r="41" spans="51:76" s="142" customFormat="1" ht="12.75"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</row>
    <row r="42" spans="51:76" s="142" customFormat="1" ht="12.75"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</row>
    <row r="43" spans="51:76" s="142" customFormat="1" ht="12.75"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</row>
    <row r="44" s="142" customFormat="1" ht="12.75"/>
    <row r="45" s="142" customFormat="1" ht="12.75"/>
    <row r="46" s="142" customFormat="1" ht="12.75"/>
    <row r="47" s="142" customFormat="1" ht="12.75"/>
    <row r="48" s="142" customFormat="1" ht="12.75"/>
    <row r="49" s="142" customFormat="1" ht="12.75"/>
    <row r="50" s="142" customFormat="1" ht="12.75"/>
    <row r="51" s="142" customFormat="1" ht="12.75"/>
    <row r="52" s="142" customFormat="1" ht="12.75"/>
    <row r="53" s="142" customFormat="1" ht="12.75"/>
    <row r="54" s="142" customFormat="1" ht="12.75"/>
    <row r="55" s="142" customFormat="1" ht="12.75"/>
    <row r="56" s="142" customFormat="1" ht="12.75"/>
    <row r="57" s="142" customFormat="1" ht="12.75"/>
    <row r="58" s="142" customFormat="1" ht="12.75"/>
    <row r="59" s="142" customFormat="1" ht="12.75"/>
    <row r="60" s="142" customFormat="1" ht="12.75"/>
    <row r="61" s="142" customFormat="1" ht="12.75"/>
    <row r="62" s="142" customFormat="1" ht="12.75"/>
    <row r="63" s="142" customFormat="1" ht="12.75"/>
    <row r="64" s="142" customFormat="1" ht="12.75"/>
    <row r="65" s="142" customFormat="1" ht="12.75"/>
    <row r="66" s="142" customFormat="1" ht="12.75"/>
    <row r="67" s="142" customFormat="1" ht="12.75"/>
    <row r="68" s="142" customFormat="1" ht="12.75"/>
    <row r="69" s="142" customFormat="1" ht="12.75"/>
    <row r="70" s="142" customFormat="1" ht="12.75"/>
    <row r="71" s="142" customFormat="1" ht="12.75"/>
    <row r="72" s="142" customFormat="1" ht="12.75"/>
    <row r="73" s="142" customFormat="1" ht="12.75"/>
    <row r="74" s="142" customFormat="1" ht="12.75"/>
    <row r="75" s="142" customFormat="1" ht="12.75"/>
    <row r="76" s="142" customFormat="1" ht="12.75"/>
    <row r="77" s="142" customFormat="1" ht="12.75"/>
    <row r="78" s="142" customFormat="1" ht="12.75"/>
    <row r="79" s="142" customFormat="1" ht="12.75"/>
    <row r="80" s="142" customFormat="1" ht="12.75"/>
    <row r="81" s="142" customFormat="1" ht="12.75"/>
    <row r="82" s="142" customFormat="1" ht="12.75"/>
    <row r="83" s="142" customFormat="1" ht="12.75"/>
    <row r="84" s="142" customFormat="1" ht="12.75"/>
    <row r="85" s="142" customFormat="1" ht="12.75"/>
    <row r="86" s="142" customFormat="1" ht="12.75"/>
    <row r="87" s="142" customFormat="1" ht="12.75"/>
    <row r="88" s="142" customFormat="1" ht="12.75"/>
    <row r="89" s="142" customFormat="1" ht="12.75"/>
    <row r="90" s="142" customFormat="1" ht="12.75"/>
    <row r="91" s="142" customFormat="1" ht="12.75"/>
    <row r="92" s="142" customFormat="1" ht="12.75"/>
    <row r="93" s="142" customFormat="1" ht="12.75"/>
    <row r="94" s="142" customFormat="1" ht="12.75"/>
    <row r="95" s="142" customFormat="1" ht="12.75"/>
    <row r="96" s="142" customFormat="1" ht="12.75"/>
    <row r="97" s="142" customFormat="1" ht="12.75"/>
    <row r="98" s="142" customFormat="1" ht="12.75"/>
    <row r="99" s="142" customFormat="1" ht="12.75"/>
    <row r="100" s="142" customFormat="1" ht="12.75"/>
    <row r="101" s="142" customFormat="1" ht="12.75"/>
    <row r="102" s="142" customFormat="1" ht="12.75"/>
    <row r="103" s="142" customFormat="1" ht="12.75"/>
    <row r="104" s="142" customFormat="1" ht="12.75"/>
    <row r="105" s="142" customFormat="1" ht="12.75"/>
    <row r="106" s="142" customFormat="1" ht="12.75"/>
    <row r="107" s="142" customFormat="1" ht="12.75"/>
    <row r="108" s="142" customFormat="1" ht="12.75"/>
    <row r="109" s="142" customFormat="1" ht="12.75"/>
    <row r="110" s="142" customFormat="1" ht="12.75"/>
    <row r="111" s="142" customFormat="1" ht="12.75"/>
    <row r="112" s="142" customFormat="1" ht="12.75"/>
    <row r="113" s="142" customFormat="1" ht="12.75"/>
    <row r="114" s="142" customFormat="1" ht="12.75"/>
    <row r="115" s="142" customFormat="1" ht="12.75"/>
    <row r="116" s="142" customFormat="1" ht="12.75"/>
    <row r="117" s="142" customFormat="1" ht="12.75"/>
    <row r="118" s="142" customFormat="1" ht="12.75"/>
    <row r="119" s="142" customFormat="1" ht="12.75"/>
    <row r="120" s="142" customFormat="1" ht="12.75"/>
    <row r="121" s="142" customFormat="1" ht="12.75"/>
    <row r="122" s="142" customFormat="1" ht="12.75"/>
    <row r="123" s="142" customFormat="1" ht="12.75"/>
    <row r="124" s="142" customFormat="1" ht="12.75"/>
    <row r="125" s="142" customFormat="1" ht="12.75"/>
    <row r="126" s="142" customFormat="1" ht="12.75"/>
    <row r="127" s="142" customFormat="1" ht="12.75"/>
    <row r="128" s="142" customFormat="1" ht="12.75"/>
    <row r="129" s="142" customFormat="1" ht="12.75"/>
    <row r="130" s="142" customFormat="1" ht="12.75"/>
    <row r="131" s="142" customFormat="1" ht="12.75"/>
    <row r="132" s="142" customFormat="1" ht="12.75"/>
    <row r="133" s="142" customFormat="1" ht="12.75"/>
    <row r="134" s="142" customFormat="1" ht="12.75"/>
    <row r="135" s="142" customFormat="1" ht="12.75"/>
    <row r="136" s="142" customFormat="1" ht="12.75"/>
    <row r="137" s="142" customFormat="1" ht="12.75"/>
    <row r="138" s="142" customFormat="1" ht="12.75"/>
    <row r="139" s="142" customFormat="1" ht="12.75"/>
    <row r="140" s="142" customFormat="1" ht="12.75"/>
    <row r="141" s="142" customFormat="1" ht="12.75"/>
    <row r="142" s="142" customFormat="1" ht="12.75"/>
    <row r="143" s="142" customFormat="1" ht="12.75"/>
    <row r="144" s="142" customFormat="1" ht="12.75"/>
    <row r="145" s="142" customFormat="1" ht="12.75"/>
    <row r="146" s="142" customFormat="1" ht="12.75"/>
    <row r="147" s="142" customFormat="1" ht="12.75"/>
    <row r="148" s="142" customFormat="1" ht="12.75"/>
    <row r="149" s="142" customFormat="1" ht="12.75"/>
    <row r="150" s="142" customFormat="1" ht="12.75"/>
    <row r="151" s="142" customFormat="1" ht="12.75"/>
    <row r="152" s="142" customFormat="1" ht="12.75"/>
    <row r="153" s="142" customFormat="1" ht="12.75"/>
    <row r="154" s="142" customFormat="1" ht="12.75"/>
    <row r="155" s="142" customFormat="1" ht="12.75"/>
    <row r="156" s="142" customFormat="1" ht="12.75"/>
    <row r="157" s="142" customFormat="1" ht="12.75"/>
    <row r="158" s="142" customFormat="1" ht="12.75"/>
    <row r="159" s="142" customFormat="1" ht="12.75"/>
    <row r="160" s="142" customFormat="1" ht="12.75"/>
    <row r="161" s="142" customFormat="1" ht="12.75"/>
    <row r="162" s="142" customFormat="1" ht="12.75"/>
    <row r="163" s="142" customFormat="1" ht="12.75"/>
    <row r="164" s="142" customFormat="1" ht="12.75"/>
    <row r="165" s="142" customFormat="1" ht="12.75"/>
    <row r="166" s="142" customFormat="1" ht="12.75"/>
    <row r="167" s="142" customFormat="1" ht="12.75"/>
    <row r="168" s="142" customFormat="1" ht="12.75"/>
    <row r="169" s="142" customFormat="1" ht="12.75"/>
    <row r="170" s="142" customFormat="1" ht="12.75"/>
    <row r="171" s="142" customFormat="1" ht="12.75"/>
    <row r="172" s="142" customFormat="1" ht="12.75"/>
    <row r="173" s="142" customFormat="1" ht="12.75"/>
    <row r="174" s="142" customFormat="1" ht="12.75"/>
    <row r="175" s="142" customFormat="1" ht="12.75"/>
    <row r="176" s="142" customFormat="1" ht="12.75"/>
    <row r="177" s="142" customFormat="1" ht="12.75"/>
    <row r="178" s="142" customFormat="1" ht="12.75"/>
    <row r="179" s="142" customFormat="1" ht="12.75"/>
    <row r="180" s="142" customFormat="1" ht="12.75"/>
    <row r="181" s="142" customFormat="1" ht="12.75"/>
    <row r="182" s="142" customFormat="1" ht="12.75"/>
    <row r="183" s="142" customFormat="1" ht="12.75"/>
    <row r="184" s="142" customFormat="1" ht="12.75"/>
    <row r="185" s="142" customFormat="1" ht="12.75"/>
    <row r="186" s="142" customFormat="1" ht="12.75"/>
    <row r="187" s="142" customFormat="1" ht="12.75"/>
    <row r="188" s="142" customFormat="1" ht="12.75"/>
    <row r="189" s="142" customFormat="1" ht="12.75"/>
    <row r="190" s="142" customFormat="1" ht="12.75"/>
    <row r="191" s="142" customFormat="1" ht="12.75"/>
    <row r="192" s="142" customFormat="1" ht="12.75"/>
    <row r="193" s="142" customFormat="1" ht="12.75"/>
    <row r="194" s="142" customFormat="1" ht="12.75"/>
    <row r="195" s="142" customFormat="1" ht="12.75"/>
    <row r="196" s="142" customFormat="1" ht="12.75"/>
    <row r="197" s="142" customFormat="1" ht="12.75"/>
    <row r="198" s="142" customFormat="1" ht="12.75"/>
    <row r="199" s="142" customFormat="1" ht="12.75"/>
    <row r="200" s="142" customFormat="1" ht="12.75"/>
    <row r="201" s="142" customFormat="1" ht="12.75"/>
    <row r="202" s="142" customFormat="1" ht="12.75"/>
    <row r="203" s="142" customFormat="1" ht="12.75"/>
    <row r="204" s="142" customFormat="1" ht="12.75"/>
    <row r="205" s="142" customFormat="1" ht="12.75"/>
    <row r="206" s="142" customFormat="1" ht="12.75"/>
    <row r="207" s="142" customFormat="1" ht="12.75"/>
    <row r="208" s="142" customFormat="1" ht="12.75"/>
    <row r="209" s="142" customFormat="1" ht="12.75"/>
    <row r="210" s="142" customFormat="1" ht="12.75"/>
    <row r="211" s="142" customFormat="1" ht="12.75"/>
    <row r="212" s="142" customFormat="1" ht="12.75"/>
    <row r="213" s="142" customFormat="1" ht="12.75"/>
    <row r="214" s="142" customFormat="1" ht="12.75"/>
    <row r="215" s="142" customFormat="1" ht="12.75"/>
    <row r="216" s="142" customFormat="1" ht="12.75"/>
    <row r="217" s="142" customFormat="1" ht="12.75"/>
    <row r="218" s="142" customFormat="1" ht="12.75"/>
    <row r="219" s="142" customFormat="1" ht="12.75"/>
    <row r="220" s="142" customFormat="1" ht="12.75"/>
    <row r="221" s="142" customFormat="1" ht="12.75"/>
    <row r="222" s="142" customFormat="1" ht="12.75"/>
    <row r="223" s="142" customFormat="1" ht="12.75"/>
    <row r="224" s="142" customFormat="1" ht="12.75"/>
    <row r="225" s="142" customFormat="1" ht="12.75"/>
    <row r="226" s="142" customFormat="1" ht="12.75"/>
    <row r="227" s="142" customFormat="1" ht="12.75"/>
    <row r="228" s="142" customFormat="1" ht="12.75"/>
    <row r="229" s="142" customFormat="1" ht="12.75"/>
    <row r="230" s="142" customFormat="1" ht="12.75"/>
    <row r="231" s="142" customFormat="1" ht="12.75"/>
    <row r="232" s="142" customFormat="1" ht="12.75"/>
    <row r="233" s="142" customFormat="1" ht="12.75"/>
    <row r="234" s="142" customFormat="1" ht="12.75"/>
    <row r="235" s="142" customFormat="1" ht="12.75"/>
    <row r="236" s="142" customFormat="1" ht="12.75"/>
    <row r="237" s="142" customFormat="1" ht="12.75"/>
    <row r="238" s="142" customFormat="1" ht="12.75"/>
    <row r="239" s="142" customFormat="1" ht="12.75"/>
    <row r="240" s="142" customFormat="1" ht="12.75"/>
    <row r="241" s="142" customFormat="1" ht="12.75"/>
    <row r="242" s="142" customFormat="1" ht="12.75"/>
    <row r="243" s="142" customFormat="1" ht="12.75"/>
    <row r="244" s="142" customFormat="1" ht="12.75"/>
    <row r="245" s="142" customFormat="1" ht="12.75"/>
    <row r="246" s="142" customFormat="1" ht="12.75"/>
    <row r="247" s="142" customFormat="1" ht="12.75"/>
    <row r="248" s="142" customFormat="1" ht="12.75"/>
    <row r="249" s="142" customFormat="1" ht="12.75"/>
    <row r="250" s="142" customFormat="1" ht="12.75"/>
    <row r="251" s="142" customFormat="1" ht="12.75"/>
    <row r="252" s="142" customFormat="1" ht="12.75"/>
    <row r="253" s="142" customFormat="1" ht="12.75"/>
    <row r="254" s="142" customFormat="1" ht="12.75"/>
    <row r="255" s="142" customFormat="1" ht="12.75"/>
    <row r="256" s="142" customFormat="1" ht="12.75"/>
    <row r="257" s="142" customFormat="1" ht="12.75"/>
    <row r="258" s="142" customFormat="1" ht="12.75"/>
    <row r="259" s="142" customFormat="1" ht="12.75"/>
    <row r="260" s="142" customFormat="1" ht="12.75"/>
    <row r="261" s="142" customFormat="1" ht="12.75"/>
    <row r="262" s="142" customFormat="1" ht="12.75"/>
    <row r="263" s="142" customFormat="1" ht="12.75"/>
    <row r="264" s="142" customFormat="1" ht="12.75"/>
    <row r="265" s="142" customFormat="1" ht="12.75"/>
    <row r="266" s="142" customFormat="1" ht="12.75"/>
    <row r="267" s="142" customFormat="1" ht="12.75"/>
    <row r="268" s="142" customFormat="1" ht="12.75"/>
    <row r="269" s="142" customFormat="1" ht="12.75"/>
    <row r="270" s="142" customFormat="1" ht="12.75"/>
    <row r="271" s="142" customFormat="1" ht="12.75"/>
    <row r="272" s="142" customFormat="1" ht="12.75"/>
    <row r="273" s="142" customFormat="1" ht="12.75"/>
    <row r="274" s="142" customFormat="1" ht="12.75"/>
    <row r="275" s="142" customFormat="1" ht="12.75"/>
    <row r="276" s="142" customFormat="1" ht="12.75"/>
    <row r="277" s="142" customFormat="1" ht="12.75"/>
    <row r="278" s="142" customFormat="1" ht="12.75"/>
    <row r="279" s="142" customFormat="1" ht="12.75"/>
    <row r="280" s="142" customFormat="1" ht="12.75"/>
    <row r="281" s="142" customFormat="1" ht="12.75"/>
    <row r="282" s="142" customFormat="1" ht="12.75"/>
    <row r="283" s="142" customFormat="1" ht="12.75"/>
    <row r="284" s="142" customFormat="1" ht="12.75"/>
    <row r="285" s="142" customFormat="1" ht="12.75"/>
    <row r="286" s="142" customFormat="1" ht="12.75"/>
    <row r="287" s="142" customFormat="1" ht="12.75"/>
    <row r="288" s="142" customFormat="1" ht="12.75"/>
    <row r="289" s="142" customFormat="1" ht="12.75"/>
    <row r="290" s="142" customFormat="1" ht="12.75"/>
    <row r="291" s="142" customFormat="1" ht="12.75"/>
    <row r="292" s="142" customFormat="1" ht="12.75"/>
    <row r="293" s="142" customFormat="1" ht="12.75"/>
    <row r="294" s="142" customFormat="1" ht="12.75"/>
    <row r="295" s="142" customFormat="1" ht="12.75"/>
    <row r="296" s="142" customFormat="1" ht="12.75"/>
    <row r="297" s="142" customFormat="1" ht="12.75"/>
    <row r="298" s="142" customFormat="1" ht="12.75"/>
    <row r="299" s="142" customFormat="1" ht="12.75"/>
    <row r="300" s="142" customFormat="1" ht="12.75"/>
    <row r="301" s="142" customFormat="1" ht="12.75"/>
    <row r="302" s="142" customFormat="1" ht="12.75"/>
    <row r="303" s="142" customFormat="1" ht="12.75"/>
    <row r="304" s="142" customFormat="1" ht="12.75"/>
    <row r="305" s="142" customFormat="1" ht="12.75"/>
    <row r="306" s="142" customFormat="1" ht="12.75"/>
    <row r="307" s="142" customFormat="1" ht="12.75"/>
    <row r="308" s="142" customFormat="1" ht="12.75"/>
    <row r="309" s="142" customFormat="1" ht="12.75"/>
    <row r="310" s="142" customFormat="1" ht="12.75"/>
    <row r="311" s="142" customFormat="1" ht="12.75"/>
    <row r="312" s="142" customFormat="1" ht="12.75"/>
    <row r="313" s="142" customFormat="1" ht="12.75"/>
    <row r="314" s="142" customFormat="1" ht="12.75"/>
    <row r="315" s="142" customFormat="1" ht="12.75"/>
    <row r="316" s="142" customFormat="1" ht="12.75"/>
    <row r="317" s="142" customFormat="1" ht="12.75"/>
    <row r="318" s="142" customFormat="1" ht="12.75"/>
    <row r="319" s="142" customFormat="1" ht="12.75"/>
    <row r="320" s="142" customFormat="1" ht="12.75"/>
    <row r="321" s="142" customFormat="1" ht="12.75"/>
    <row r="322" s="142" customFormat="1" ht="12.75"/>
    <row r="323" s="142" customFormat="1" ht="12.75"/>
    <row r="324" s="142" customFormat="1" ht="12.75"/>
    <row r="325" s="142" customFormat="1" ht="12.75"/>
    <row r="326" s="142" customFormat="1" ht="12.75"/>
    <row r="327" s="142" customFormat="1" ht="12.75"/>
    <row r="328" s="142" customFormat="1" ht="12.75"/>
    <row r="329" s="142" customFormat="1" ht="12.75"/>
    <row r="330" s="142" customFormat="1" ht="12.75"/>
    <row r="331" s="142" customFormat="1" ht="12.75"/>
    <row r="332" s="142" customFormat="1" ht="12.75"/>
    <row r="333" s="142" customFormat="1" ht="12.75"/>
    <row r="334" s="142" customFormat="1" ht="12.75"/>
    <row r="335" s="142" customFormat="1" ht="12.75"/>
    <row r="336" s="142" customFormat="1" ht="12.75"/>
    <row r="337" s="142" customFormat="1" ht="12.75"/>
    <row r="338" s="142" customFormat="1" ht="12.75"/>
    <row r="339" s="142" customFormat="1" ht="12.75"/>
    <row r="340" s="142" customFormat="1" ht="12.75"/>
    <row r="341" s="142" customFormat="1" ht="12.75"/>
    <row r="342" s="142" customFormat="1" ht="12.75"/>
    <row r="343" s="142" customFormat="1" ht="12.75"/>
    <row r="344" s="142" customFormat="1" ht="12.75"/>
    <row r="345" s="142" customFormat="1" ht="12.75"/>
    <row r="346" s="142" customFormat="1" ht="12.75"/>
    <row r="347" s="142" customFormat="1" ht="12.75"/>
    <row r="348" s="142" customFormat="1" ht="12.75"/>
    <row r="349" s="142" customFormat="1" ht="12.75"/>
    <row r="350" s="142" customFormat="1" ht="12.75"/>
    <row r="351" s="142" customFormat="1" ht="12.75"/>
    <row r="352" s="142" customFormat="1" ht="12.75"/>
    <row r="353" s="142" customFormat="1" ht="12.75"/>
    <row r="354" s="142" customFormat="1" ht="12.75"/>
    <row r="355" s="142" customFormat="1" ht="12.75"/>
    <row r="356" s="142" customFormat="1" ht="12.75"/>
    <row r="357" s="142" customFormat="1" ht="12.75"/>
    <row r="358" s="142" customFormat="1" ht="12.75"/>
    <row r="359" s="142" customFormat="1" ht="12.75"/>
    <row r="360" s="142" customFormat="1" ht="12.75"/>
    <row r="361" s="142" customFormat="1" ht="12.75"/>
    <row r="362" s="142" customFormat="1" ht="12.75"/>
    <row r="363" s="142" customFormat="1" ht="12.75"/>
    <row r="364" s="142" customFormat="1" ht="12.75"/>
    <row r="365" s="142" customFormat="1" ht="12.75"/>
    <row r="366" s="142" customFormat="1" ht="12.75"/>
    <row r="367" s="142" customFormat="1" ht="12.75"/>
    <row r="368" s="142" customFormat="1" ht="12.75"/>
    <row r="369" s="142" customFormat="1" ht="12.75"/>
    <row r="370" s="142" customFormat="1" ht="12.75"/>
    <row r="371" s="142" customFormat="1" ht="12.75"/>
    <row r="372" s="142" customFormat="1" ht="12.75"/>
    <row r="373" s="142" customFormat="1" ht="12.75"/>
    <row r="374" s="142" customFormat="1" ht="12.75"/>
    <row r="375" s="142" customFormat="1" ht="12.75"/>
    <row r="376" s="142" customFormat="1" ht="12.75"/>
    <row r="377" s="142" customFormat="1" ht="12.75"/>
    <row r="378" s="142" customFormat="1" ht="12.75"/>
    <row r="379" s="142" customFormat="1" ht="12.75"/>
    <row r="380" s="142" customFormat="1" ht="12.75"/>
    <row r="381" s="142" customFormat="1" ht="12.75"/>
    <row r="382" s="142" customFormat="1" ht="12.75"/>
    <row r="383" s="142" customFormat="1" ht="12.75"/>
    <row r="384" s="142" customFormat="1" ht="12.75"/>
    <row r="385" s="142" customFormat="1" ht="12.75"/>
    <row r="386" s="142" customFormat="1" ht="12.75"/>
    <row r="387" s="142" customFormat="1" ht="12.75"/>
    <row r="388" s="142" customFormat="1" ht="12.75"/>
    <row r="389" s="142" customFormat="1" ht="12.75"/>
    <row r="390" s="142" customFormat="1" ht="12.75"/>
    <row r="391" s="142" customFormat="1" ht="12.75"/>
    <row r="392" s="142" customFormat="1" ht="12.75"/>
    <row r="393" s="142" customFormat="1" ht="12.75"/>
    <row r="394" s="142" customFormat="1" ht="12.75"/>
    <row r="395" s="142" customFormat="1" ht="12.75"/>
    <row r="396" s="142" customFormat="1" ht="12.75"/>
    <row r="397" s="142" customFormat="1" ht="12.75"/>
    <row r="398" s="142" customFormat="1" ht="12.75"/>
    <row r="399" s="142" customFormat="1" ht="12.75"/>
    <row r="400" s="142" customFormat="1" ht="12.75"/>
    <row r="401" s="142" customFormat="1" ht="12.75"/>
    <row r="402" s="142" customFormat="1" ht="12.75"/>
    <row r="403" s="142" customFormat="1" ht="12.75"/>
    <row r="404" s="142" customFormat="1" ht="12.75"/>
    <row r="405" s="142" customFormat="1" ht="12.75"/>
    <row r="406" s="142" customFormat="1" ht="12.75"/>
    <row r="407" s="142" customFormat="1" ht="12.75"/>
    <row r="408" s="142" customFormat="1" ht="12.75"/>
    <row r="409" s="142" customFormat="1" ht="12.75"/>
    <row r="410" s="142" customFormat="1" ht="12.75"/>
    <row r="411" s="142" customFormat="1" ht="12.75"/>
    <row r="412" s="142" customFormat="1" ht="12.75"/>
    <row r="413" s="142" customFormat="1" ht="12.75"/>
    <row r="414" s="142" customFormat="1" ht="12.75"/>
    <row r="415" s="142" customFormat="1" ht="12.75"/>
    <row r="416" s="142" customFormat="1" ht="12.75"/>
    <row r="417" s="142" customFormat="1" ht="12.75"/>
    <row r="418" s="142" customFormat="1" ht="12.75"/>
    <row r="419" s="142" customFormat="1" ht="12.75"/>
    <row r="420" s="142" customFormat="1" ht="12.75"/>
    <row r="421" s="142" customFormat="1" ht="12.75"/>
    <row r="422" s="142" customFormat="1" ht="12.75"/>
    <row r="423" s="142" customFormat="1" ht="12.75"/>
    <row r="424" s="142" customFormat="1" ht="12.75"/>
    <row r="425" s="142" customFormat="1" ht="12.75"/>
    <row r="426" s="142" customFormat="1" ht="12.75"/>
    <row r="427" s="142" customFormat="1" ht="12.75"/>
    <row r="428" s="142" customFormat="1" ht="12.75"/>
    <row r="429" s="142" customFormat="1" ht="12.75"/>
    <row r="430" s="142" customFormat="1" ht="12.75"/>
    <row r="431" s="142" customFormat="1" ht="12.75"/>
    <row r="432" s="142" customFormat="1" ht="12.75"/>
    <row r="433" s="142" customFormat="1" ht="12.75"/>
    <row r="434" s="142" customFormat="1" ht="12.75"/>
    <row r="435" s="142" customFormat="1" ht="12.75"/>
    <row r="436" s="142" customFormat="1" ht="12.75"/>
    <row r="437" s="142" customFormat="1" ht="12.75"/>
    <row r="438" s="142" customFormat="1" ht="12.75"/>
    <row r="439" s="142" customFormat="1" ht="12.75"/>
    <row r="440" s="142" customFormat="1" ht="12.75"/>
    <row r="441" s="142" customFormat="1" ht="12.75"/>
    <row r="442" s="142" customFormat="1" ht="12.75"/>
    <row r="443" s="142" customFormat="1" ht="12.75"/>
    <row r="444" s="142" customFormat="1" ht="12.75"/>
    <row r="445" s="142" customFormat="1" ht="12.75"/>
    <row r="446" s="142" customFormat="1" ht="12.75"/>
    <row r="447" s="142" customFormat="1" ht="12.75"/>
    <row r="448" s="142" customFormat="1" ht="12.75"/>
    <row r="449" s="142" customFormat="1" ht="12.75"/>
    <row r="450" s="142" customFormat="1" ht="12.75"/>
    <row r="451" s="142" customFormat="1" ht="12.75"/>
    <row r="452" s="142" customFormat="1" ht="12.75"/>
    <row r="453" s="142" customFormat="1" ht="12.75"/>
    <row r="454" s="142" customFormat="1" ht="12.75"/>
    <row r="455" s="142" customFormat="1" ht="12.75"/>
    <row r="456" s="142" customFormat="1" ht="12.75"/>
    <row r="457" s="142" customFormat="1" ht="12.75"/>
    <row r="458" s="142" customFormat="1" ht="12.75"/>
    <row r="459" s="142" customFormat="1" ht="12.75"/>
    <row r="460" s="142" customFormat="1" ht="12.75"/>
    <row r="461" s="142" customFormat="1" ht="12.75"/>
    <row r="462" s="142" customFormat="1" ht="12.75"/>
    <row r="463" s="142" customFormat="1" ht="12.75"/>
    <row r="464" s="142" customFormat="1" ht="12.75"/>
    <row r="465" s="142" customFormat="1" ht="12.75"/>
    <row r="466" s="142" customFormat="1" ht="12.75"/>
    <row r="467" s="142" customFormat="1" ht="12.75"/>
    <row r="468" s="142" customFormat="1" ht="12.75"/>
    <row r="469" s="142" customFormat="1" ht="12.75"/>
    <row r="470" s="142" customFormat="1" ht="12.75"/>
    <row r="471" s="142" customFormat="1" ht="12.75"/>
    <row r="472" s="142" customFormat="1" ht="12.75"/>
    <row r="473" s="142" customFormat="1" ht="12.75"/>
    <row r="474" s="142" customFormat="1" ht="12.75"/>
    <row r="475" s="142" customFormat="1" ht="12.75"/>
    <row r="476" s="142" customFormat="1" ht="12.75"/>
    <row r="477" s="142" customFormat="1" ht="12.75"/>
    <row r="478" s="142" customFormat="1" ht="12.75"/>
    <row r="479" s="142" customFormat="1" ht="12.75"/>
    <row r="480" s="142" customFormat="1" ht="12.75"/>
    <row r="481" s="142" customFormat="1" ht="12.75"/>
    <row r="482" s="142" customFormat="1" ht="12.75"/>
    <row r="483" s="142" customFormat="1" ht="12.75"/>
    <row r="484" s="142" customFormat="1" ht="12.75"/>
    <row r="485" s="142" customFormat="1" ht="12.75"/>
    <row r="486" s="142" customFormat="1" ht="12.75"/>
    <row r="487" s="142" customFormat="1" ht="12.75"/>
    <row r="488" s="142" customFormat="1" ht="12.75"/>
    <row r="489" s="142" customFormat="1" ht="12.75"/>
    <row r="490" s="142" customFormat="1" ht="12.75"/>
    <row r="491" s="142" customFormat="1" ht="12.75"/>
    <row r="492" s="142" customFormat="1" ht="12.75"/>
    <row r="493" s="142" customFormat="1" ht="12.75"/>
    <row r="494" s="142" customFormat="1" ht="12.75"/>
    <row r="495" s="142" customFormat="1" ht="12.75"/>
    <row r="496" s="142" customFormat="1" ht="12.75"/>
    <row r="497" s="142" customFormat="1" ht="12.75"/>
    <row r="498" s="142" customFormat="1" ht="12.75"/>
    <row r="499" s="142" customFormat="1" ht="12.75"/>
    <row r="500" s="142" customFormat="1" ht="12.75"/>
    <row r="501" s="142" customFormat="1" ht="12.75"/>
    <row r="502" s="142" customFormat="1" ht="12.75"/>
    <row r="503" s="142" customFormat="1" ht="12.75"/>
    <row r="504" s="142" customFormat="1" ht="12.75"/>
    <row r="505" s="142" customFormat="1" ht="12.75"/>
    <row r="506" s="142" customFormat="1" ht="12.75"/>
    <row r="507" s="142" customFormat="1" ht="12.75"/>
    <row r="508" s="142" customFormat="1" ht="12.75"/>
    <row r="509" s="142" customFormat="1" ht="12.75"/>
    <row r="510" s="142" customFormat="1" ht="12.75"/>
    <row r="511" s="142" customFormat="1" ht="12.75"/>
    <row r="512" s="142" customFormat="1" ht="12.75"/>
    <row r="513" s="142" customFormat="1" ht="12.75"/>
    <row r="514" s="142" customFormat="1" ht="12.75"/>
    <row r="515" s="142" customFormat="1" ht="12.75"/>
    <row r="516" s="142" customFormat="1" ht="12.75"/>
    <row r="517" s="142" customFormat="1" ht="12.75"/>
    <row r="518" s="142" customFormat="1" ht="12.75"/>
    <row r="519" s="142" customFormat="1" ht="12.75"/>
    <row r="520" s="142" customFormat="1" ht="12.75"/>
    <row r="521" s="142" customFormat="1" ht="12.75"/>
    <row r="522" s="142" customFormat="1" ht="12.75"/>
    <row r="523" s="142" customFormat="1" ht="12.75"/>
    <row r="524" s="142" customFormat="1" ht="12.75"/>
    <row r="525" s="142" customFormat="1" ht="12.75"/>
    <row r="526" s="142" customFormat="1" ht="12.75"/>
    <row r="527" s="142" customFormat="1" ht="12.75"/>
    <row r="528" s="142" customFormat="1" ht="12.75"/>
    <row r="529" s="142" customFormat="1" ht="12.75"/>
    <row r="530" s="142" customFormat="1" ht="12.75"/>
    <row r="531" s="142" customFormat="1" ht="12.75"/>
    <row r="532" s="142" customFormat="1" ht="12.75"/>
    <row r="533" s="142" customFormat="1" ht="12.75"/>
    <row r="534" s="142" customFormat="1" ht="12.75"/>
    <row r="535" s="142" customFormat="1" ht="12.75"/>
    <row r="536" s="142" customFormat="1" ht="12.75"/>
    <row r="537" s="142" customFormat="1" ht="12.75"/>
    <row r="538" s="142" customFormat="1" ht="12.75"/>
    <row r="539" s="142" customFormat="1" ht="12.75"/>
    <row r="540" s="142" customFormat="1" ht="12.75"/>
    <row r="541" s="142" customFormat="1" ht="12.75"/>
    <row r="542" s="142" customFormat="1" ht="12.75"/>
    <row r="543" s="142" customFormat="1" ht="12.75"/>
    <row r="544" s="142" customFormat="1" ht="12.75"/>
    <row r="545" s="142" customFormat="1" ht="12.75"/>
    <row r="546" s="142" customFormat="1" ht="12.75"/>
    <row r="547" s="142" customFormat="1" ht="12.75"/>
    <row r="548" s="142" customFormat="1" ht="12.75"/>
    <row r="549" s="142" customFormat="1" ht="12.75"/>
    <row r="550" s="142" customFormat="1" ht="12.75"/>
    <row r="551" s="142" customFormat="1" ht="12.75"/>
    <row r="552" s="142" customFormat="1" ht="12.75"/>
    <row r="553" s="142" customFormat="1" ht="12.75"/>
    <row r="554" s="142" customFormat="1" ht="12.75"/>
    <row r="555" s="142" customFormat="1" ht="12.75"/>
    <row r="556" s="142" customFormat="1" ht="12.75"/>
    <row r="557" s="142" customFormat="1" ht="12.75"/>
    <row r="558" s="142" customFormat="1" ht="12.75"/>
    <row r="559" s="142" customFormat="1" ht="12.75"/>
    <row r="560" s="142" customFormat="1" ht="12.75"/>
    <row r="561" s="142" customFormat="1" ht="12.75"/>
    <row r="562" s="142" customFormat="1" ht="12.75"/>
    <row r="563" s="142" customFormat="1" ht="12.75"/>
    <row r="564" s="142" customFormat="1" ht="12.75"/>
    <row r="565" s="142" customFormat="1" ht="12.75"/>
    <row r="566" s="142" customFormat="1" ht="12.75"/>
    <row r="567" s="142" customFormat="1" ht="12.75"/>
    <row r="568" s="142" customFormat="1" ht="12.75"/>
    <row r="569" s="142" customFormat="1" ht="12.75"/>
    <row r="570" s="142" customFormat="1" ht="12.75"/>
    <row r="571" s="142" customFormat="1" ht="12.75"/>
    <row r="572" s="142" customFormat="1" ht="12.75"/>
    <row r="573" s="142" customFormat="1" ht="12.75"/>
    <row r="574" s="142" customFormat="1" ht="12.75"/>
    <row r="575" s="142" customFormat="1" ht="12.75"/>
    <row r="576" s="142" customFormat="1" ht="12.75"/>
    <row r="577" s="142" customFormat="1" ht="12.75"/>
    <row r="578" s="142" customFormat="1" ht="12.75"/>
    <row r="579" s="142" customFormat="1" ht="12.75"/>
    <row r="580" s="142" customFormat="1" ht="12.75"/>
    <row r="581" s="142" customFormat="1" ht="12.75"/>
    <row r="582" s="142" customFormat="1" ht="12.75"/>
    <row r="583" s="142" customFormat="1" ht="12.75"/>
    <row r="584" s="142" customFormat="1" ht="12.75"/>
    <row r="585" s="142" customFormat="1" ht="12.75"/>
    <row r="586" s="142" customFormat="1" ht="12.75"/>
    <row r="587" s="142" customFormat="1" ht="12.75"/>
    <row r="588" s="142" customFormat="1" ht="12.75"/>
    <row r="589" s="142" customFormat="1" ht="12.75"/>
    <row r="590" s="142" customFormat="1" ht="12.75"/>
    <row r="591" s="142" customFormat="1" ht="12.75"/>
    <row r="592" s="142" customFormat="1" ht="12.75"/>
    <row r="593" s="142" customFormat="1" ht="12.75"/>
    <row r="594" s="142" customFormat="1" ht="12.75"/>
    <row r="595" s="142" customFormat="1" ht="12.75"/>
    <row r="596" s="142" customFormat="1" ht="12.75"/>
    <row r="597" s="142" customFormat="1" ht="12.75"/>
    <row r="598" s="142" customFormat="1" ht="12.75"/>
    <row r="599" s="142" customFormat="1" ht="12.75"/>
    <row r="600" s="142" customFormat="1" ht="12.75"/>
    <row r="601" s="142" customFormat="1" ht="12.75"/>
    <row r="602" s="142" customFormat="1" ht="12.75"/>
    <row r="603" s="142" customFormat="1" ht="12.75"/>
    <row r="604" s="142" customFormat="1" ht="12.75"/>
    <row r="605" s="142" customFormat="1" ht="12.75"/>
    <row r="606" s="142" customFormat="1" ht="12.75"/>
    <row r="607" s="142" customFormat="1" ht="12.75"/>
    <row r="608" s="142" customFormat="1" ht="12.75"/>
    <row r="609" s="142" customFormat="1" ht="12.75"/>
    <row r="610" s="142" customFormat="1" ht="12.75"/>
    <row r="611" s="142" customFormat="1" ht="12.75"/>
    <row r="612" s="142" customFormat="1" ht="12.75"/>
    <row r="613" s="142" customFormat="1" ht="12.75"/>
    <row r="614" s="142" customFormat="1" ht="12.75"/>
    <row r="615" s="142" customFormat="1" ht="12.75"/>
    <row r="616" s="142" customFormat="1" ht="12.75"/>
    <row r="617" s="142" customFormat="1" ht="12.75"/>
    <row r="618" s="142" customFormat="1" ht="12.75"/>
    <row r="619" s="142" customFormat="1" ht="12.75"/>
    <row r="620" s="142" customFormat="1" ht="12.75"/>
    <row r="621" s="142" customFormat="1" ht="12.75"/>
    <row r="622" s="142" customFormat="1" ht="12.75"/>
    <row r="623" s="142" customFormat="1" ht="12.75"/>
    <row r="624" s="142" customFormat="1" ht="12.75"/>
    <row r="625" s="142" customFormat="1" ht="12.75"/>
    <row r="626" s="142" customFormat="1" ht="12.75"/>
    <row r="627" s="142" customFormat="1" ht="12.75"/>
    <row r="628" s="142" customFormat="1" ht="12.75"/>
    <row r="629" s="142" customFormat="1" ht="12.75"/>
    <row r="630" s="142" customFormat="1" ht="12.75"/>
    <row r="631" s="142" customFormat="1" ht="12.75"/>
    <row r="632" s="142" customFormat="1" ht="12.75"/>
    <row r="633" s="142" customFormat="1" ht="12.75"/>
    <row r="634" s="142" customFormat="1" ht="12.75"/>
    <row r="635" s="142" customFormat="1" ht="12.75"/>
    <row r="636" s="142" customFormat="1" ht="12.75"/>
    <row r="637" s="142" customFormat="1" ht="12.75"/>
    <row r="638" s="142" customFormat="1" ht="12.75"/>
    <row r="639" s="142" customFormat="1" ht="12.75"/>
    <row r="640" s="142" customFormat="1" ht="12.75"/>
    <row r="641" s="142" customFormat="1" ht="12.75"/>
    <row r="642" s="142" customFormat="1" ht="12.75"/>
    <row r="643" s="142" customFormat="1" ht="12.75"/>
    <row r="644" s="142" customFormat="1" ht="12.75"/>
    <row r="645" s="142" customFormat="1" ht="12.75"/>
    <row r="646" s="142" customFormat="1" ht="12.75"/>
    <row r="647" s="142" customFormat="1" ht="12.75"/>
    <row r="648" s="142" customFormat="1" ht="12.75"/>
    <row r="649" s="142" customFormat="1" ht="12.75"/>
    <row r="650" s="142" customFormat="1" ht="12.75"/>
    <row r="651" s="142" customFormat="1" ht="12.75"/>
    <row r="652" s="142" customFormat="1" ht="12.75"/>
    <row r="653" s="142" customFormat="1" ht="12.75"/>
    <row r="654" s="142" customFormat="1" ht="12.75"/>
    <row r="655" s="142" customFormat="1" ht="12.75"/>
    <row r="656" s="142" customFormat="1" ht="12.75"/>
    <row r="657" s="142" customFormat="1" ht="12.75"/>
    <row r="658" s="142" customFormat="1" ht="12.75"/>
    <row r="659" s="142" customFormat="1" ht="12.75"/>
    <row r="660" s="142" customFormat="1" ht="12.75"/>
    <row r="661" s="142" customFormat="1" ht="12.75"/>
    <row r="662" s="142" customFormat="1" ht="12.75"/>
    <row r="663" s="142" customFormat="1" ht="12.75"/>
    <row r="664" s="142" customFormat="1" ht="12.75"/>
    <row r="665" s="142" customFormat="1" ht="12.75"/>
    <row r="666" s="142" customFormat="1" ht="12.75"/>
    <row r="667" s="142" customFormat="1" ht="12.75"/>
    <row r="668" s="142" customFormat="1" ht="12.75"/>
    <row r="669" s="142" customFormat="1" ht="12.75"/>
    <row r="670" s="142" customFormat="1" ht="12.75"/>
    <row r="671" s="142" customFormat="1" ht="12.75"/>
    <row r="672" s="142" customFormat="1" ht="12.75"/>
    <row r="673" s="142" customFormat="1" ht="12.75"/>
    <row r="674" s="142" customFormat="1" ht="12.75"/>
    <row r="675" s="142" customFormat="1" ht="12.75"/>
    <row r="676" s="142" customFormat="1" ht="12.75"/>
    <row r="677" s="142" customFormat="1" ht="12.75"/>
    <row r="678" s="142" customFormat="1" ht="12.75"/>
    <row r="679" s="142" customFormat="1" ht="12.75"/>
    <row r="680" s="142" customFormat="1" ht="12.75"/>
    <row r="681" s="142" customFormat="1" ht="12.75"/>
    <row r="682" s="142" customFormat="1" ht="12.75"/>
    <row r="683" s="142" customFormat="1" ht="12.75"/>
    <row r="684" s="142" customFormat="1" ht="12.75"/>
    <row r="685" s="142" customFormat="1" ht="12.75"/>
    <row r="686" s="142" customFormat="1" ht="12.75"/>
    <row r="687" s="142" customFormat="1" ht="12.75"/>
    <row r="688" s="142" customFormat="1" ht="12.75"/>
    <row r="689" s="142" customFormat="1" ht="12.75"/>
    <row r="690" s="142" customFormat="1" ht="12.75"/>
    <row r="691" s="142" customFormat="1" ht="12.75"/>
    <row r="692" s="142" customFormat="1" ht="12.75"/>
    <row r="693" s="142" customFormat="1" ht="12.75"/>
    <row r="694" s="142" customFormat="1" ht="12.75"/>
    <row r="695" s="142" customFormat="1" ht="12.75"/>
    <row r="696" s="142" customFormat="1" ht="12.75"/>
    <row r="697" s="142" customFormat="1" ht="12.75"/>
    <row r="698" s="142" customFormat="1" ht="12.75"/>
    <row r="699" s="142" customFormat="1" ht="12.75"/>
    <row r="700" s="142" customFormat="1" ht="12.75"/>
    <row r="701" s="142" customFormat="1" ht="12.75"/>
    <row r="702" s="142" customFormat="1" ht="12.75"/>
    <row r="703" s="142" customFormat="1" ht="12.75"/>
    <row r="704" s="142" customFormat="1" ht="12.75"/>
    <row r="705" s="142" customFormat="1" ht="12.75"/>
    <row r="706" s="142" customFormat="1" ht="12.75"/>
    <row r="707" s="142" customFormat="1" ht="12.75"/>
    <row r="708" s="142" customFormat="1" ht="12.75"/>
    <row r="709" s="142" customFormat="1" ht="12.75"/>
    <row r="710" s="142" customFormat="1" ht="12.75"/>
    <row r="711" s="142" customFormat="1" ht="12.75"/>
    <row r="712" s="142" customFormat="1" ht="12.75"/>
    <row r="713" s="142" customFormat="1" ht="12.75"/>
    <row r="714" s="142" customFormat="1" ht="12.75"/>
    <row r="715" s="142" customFormat="1" ht="12.75"/>
    <row r="716" s="142" customFormat="1" ht="12.75"/>
    <row r="717" s="142" customFormat="1" ht="12.75"/>
    <row r="718" s="142" customFormat="1" ht="12.75"/>
    <row r="719" s="142" customFormat="1" ht="12.75"/>
    <row r="720" s="142" customFormat="1" ht="12.75"/>
    <row r="721" s="142" customFormat="1" ht="12.75"/>
    <row r="722" s="142" customFormat="1" ht="12.75"/>
    <row r="723" s="142" customFormat="1" ht="12.75"/>
    <row r="724" s="142" customFormat="1" ht="12.75"/>
    <row r="725" s="142" customFormat="1" ht="12.75"/>
    <row r="726" s="142" customFormat="1" ht="12.75"/>
    <row r="727" s="142" customFormat="1" ht="12.75"/>
    <row r="728" s="142" customFormat="1" ht="12.75"/>
    <row r="729" s="142" customFormat="1" ht="12.75"/>
    <row r="730" s="142" customFormat="1" ht="12.75"/>
    <row r="731" s="142" customFormat="1" ht="12.75"/>
    <row r="732" s="142" customFormat="1" ht="12.75"/>
    <row r="733" s="142" customFormat="1" ht="12.75"/>
    <row r="734" s="142" customFormat="1" ht="12.75"/>
    <row r="735" s="142" customFormat="1" ht="12.75"/>
    <row r="736" s="142" customFormat="1" ht="12.75"/>
    <row r="737" s="142" customFormat="1" ht="12.75"/>
    <row r="738" s="142" customFormat="1" ht="12.75"/>
    <row r="739" s="142" customFormat="1" ht="12.75"/>
    <row r="740" s="142" customFormat="1" ht="12.75"/>
    <row r="741" s="142" customFormat="1" ht="12.75"/>
    <row r="742" s="142" customFormat="1" ht="12.75"/>
    <row r="743" s="142" customFormat="1" ht="12.75"/>
    <row r="744" s="142" customFormat="1" ht="12.75"/>
    <row r="745" s="142" customFormat="1" ht="12.75"/>
    <row r="746" s="142" customFormat="1" ht="12.75"/>
    <row r="747" s="142" customFormat="1" ht="12.75"/>
    <row r="748" s="142" customFormat="1" ht="12.75"/>
    <row r="749" s="142" customFormat="1" ht="12.75"/>
    <row r="750" s="142" customFormat="1" ht="12.75"/>
    <row r="751" s="142" customFormat="1" ht="12.75"/>
    <row r="752" s="142" customFormat="1" ht="12.75"/>
    <row r="753" s="142" customFormat="1" ht="12.75"/>
    <row r="754" s="142" customFormat="1" ht="12.75"/>
    <row r="755" s="142" customFormat="1" ht="12.75"/>
    <row r="756" s="142" customFormat="1" ht="12.75"/>
    <row r="757" s="142" customFormat="1" ht="12.75"/>
    <row r="758" s="142" customFormat="1" ht="12.75"/>
    <row r="759" s="142" customFormat="1" ht="12.75"/>
    <row r="760" s="142" customFormat="1" ht="12.75"/>
    <row r="761" s="142" customFormat="1" ht="12.75"/>
    <row r="762" s="142" customFormat="1" ht="12.75"/>
    <row r="763" s="142" customFormat="1" ht="12.75"/>
    <row r="764" s="142" customFormat="1" ht="12.75"/>
    <row r="765" s="142" customFormat="1" ht="12.75"/>
    <row r="766" s="142" customFormat="1" ht="12.75"/>
    <row r="767" s="142" customFormat="1" ht="12.75"/>
    <row r="768" s="142" customFormat="1" ht="12.75"/>
    <row r="769" s="142" customFormat="1" ht="12.75"/>
    <row r="770" s="142" customFormat="1" ht="12.75"/>
    <row r="771" s="142" customFormat="1" ht="12.75"/>
    <row r="772" s="142" customFormat="1" ht="12.75"/>
    <row r="773" s="142" customFormat="1" ht="12.75"/>
    <row r="774" s="142" customFormat="1" ht="12.75"/>
    <row r="775" s="142" customFormat="1" ht="12.75"/>
    <row r="776" s="142" customFormat="1" ht="12.75"/>
    <row r="777" s="142" customFormat="1" ht="12.75"/>
    <row r="778" s="142" customFormat="1" ht="12.75"/>
    <row r="779" s="142" customFormat="1" ht="12.75"/>
    <row r="780" s="142" customFormat="1" ht="12.75"/>
    <row r="781" s="142" customFormat="1" ht="12.75"/>
    <row r="782" s="142" customFormat="1" ht="12.75"/>
    <row r="783" s="142" customFormat="1" ht="12.75"/>
    <row r="784" s="142" customFormat="1" ht="12.75"/>
    <row r="785" s="142" customFormat="1" ht="12.75"/>
    <row r="786" s="142" customFormat="1" ht="12.75"/>
    <row r="787" s="142" customFormat="1" ht="12.75"/>
    <row r="788" s="142" customFormat="1" ht="12.75"/>
    <row r="789" s="142" customFormat="1" ht="12.75"/>
    <row r="790" s="142" customFormat="1" ht="12.75"/>
    <row r="791" s="142" customFormat="1" ht="12.75"/>
    <row r="792" s="142" customFormat="1" ht="12.75"/>
    <row r="793" s="142" customFormat="1" ht="12.75"/>
    <row r="794" s="142" customFormat="1" ht="12.75"/>
    <row r="795" s="142" customFormat="1" ht="12.75"/>
    <row r="796" s="142" customFormat="1" ht="12.75"/>
    <row r="797" s="142" customFormat="1" ht="12.75"/>
    <row r="798" s="142" customFormat="1" ht="12.75"/>
    <row r="799" s="142" customFormat="1" ht="12.75"/>
    <row r="800" s="142" customFormat="1" ht="12.75"/>
    <row r="801" s="142" customFormat="1" ht="12.75"/>
    <row r="802" s="142" customFormat="1" ht="12.75"/>
    <row r="803" s="142" customFormat="1" ht="12.75"/>
    <row r="804" s="142" customFormat="1" ht="12.75"/>
    <row r="805" s="142" customFormat="1" ht="12.75"/>
    <row r="806" s="142" customFormat="1" ht="12.75"/>
    <row r="807" s="142" customFormat="1" ht="12.75"/>
    <row r="808" s="142" customFormat="1" ht="12.75"/>
    <row r="809" s="142" customFormat="1" ht="12.75"/>
    <row r="810" s="142" customFormat="1" ht="12.75"/>
    <row r="811" s="142" customFormat="1" ht="12.75"/>
    <row r="812" s="142" customFormat="1" ht="12.75"/>
    <row r="813" s="142" customFormat="1" ht="12.75"/>
    <row r="814" s="142" customFormat="1" ht="12.75"/>
    <row r="815" s="142" customFormat="1" ht="12.75"/>
    <row r="816" s="142" customFormat="1" ht="12.75"/>
    <row r="817" s="142" customFormat="1" ht="12.75"/>
    <row r="818" s="142" customFormat="1" ht="12.75"/>
    <row r="819" s="142" customFormat="1" ht="12.75"/>
    <row r="820" s="142" customFormat="1" ht="12.75"/>
    <row r="821" s="142" customFormat="1" ht="12.75"/>
    <row r="822" s="142" customFormat="1" ht="12.75"/>
    <row r="823" s="142" customFormat="1" ht="12.75"/>
    <row r="824" s="142" customFormat="1" ht="12.75"/>
    <row r="825" s="142" customFormat="1" ht="12.75"/>
    <row r="826" s="142" customFormat="1" ht="12.75"/>
    <row r="827" s="142" customFormat="1" ht="12.75"/>
    <row r="828" s="142" customFormat="1" ht="12.75"/>
    <row r="829" s="142" customFormat="1" ht="12.75"/>
    <row r="830" s="142" customFormat="1" ht="12.75"/>
    <row r="831" s="142" customFormat="1" ht="12.75"/>
    <row r="832" s="142" customFormat="1" ht="12.75"/>
    <row r="833" s="142" customFormat="1" ht="12.75"/>
    <row r="834" s="142" customFormat="1" ht="12.75"/>
    <row r="835" s="142" customFormat="1" ht="12.75"/>
    <row r="836" s="142" customFormat="1" ht="12.75"/>
    <row r="837" s="142" customFormat="1" ht="12.75"/>
    <row r="838" s="142" customFormat="1" ht="12.75"/>
    <row r="839" s="142" customFormat="1" ht="12.75"/>
    <row r="840" s="142" customFormat="1" ht="12.75"/>
    <row r="841" s="142" customFormat="1" ht="12.75"/>
    <row r="842" s="142" customFormat="1" ht="12.75"/>
    <row r="843" s="142" customFormat="1" ht="12.75"/>
    <row r="844" s="142" customFormat="1" ht="12.75"/>
    <row r="845" s="142" customFormat="1" ht="12.75"/>
    <row r="846" s="142" customFormat="1" ht="12.75"/>
    <row r="847" s="142" customFormat="1" ht="12.75"/>
    <row r="848" s="142" customFormat="1" ht="12.75"/>
    <row r="849" s="142" customFormat="1" ht="12.75"/>
    <row r="850" s="142" customFormat="1" ht="12.75"/>
    <row r="851" s="142" customFormat="1" ht="12.75"/>
    <row r="852" s="142" customFormat="1" ht="12.75"/>
    <row r="853" s="142" customFormat="1" ht="12.75"/>
    <row r="854" s="142" customFormat="1" ht="12.75"/>
    <row r="855" s="142" customFormat="1" ht="12.75"/>
    <row r="856" s="142" customFormat="1" ht="12.75"/>
    <row r="857" s="142" customFormat="1" ht="12.75"/>
    <row r="858" s="142" customFormat="1" ht="12.75"/>
    <row r="859" s="142" customFormat="1" ht="12.75"/>
    <row r="860" s="142" customFormat="1" ht="12.75"/>
    <row r="861" s="142" customFormat="1" ht="12.75"/>
    <row r="862" s="142" customFormat="1" ht="12.75"/>
    <row r="863" s="142" customFormat="1" ht="12.75"/>
    <row r="864" s="142" customFormat="1" ht="12.75"/>
    <row r="865" s="142" customFormat="1" ht="12.75"/>
    <row r="866" s="142" customFormat="1" ht="12.75"/>
    <row r="867" s="142" customFormat="1" ht="12.75"/>
    <row r="868" s="142" customFormat="1" ht="12.75"/>
    <row r="869" s="142" customFormat="1" ht="12.75"/>
    <row r="870" s="142" customFormat="1" ht="12.75"/>
    <row r="871" s="142" customFormat="1" ht="12.75"/>
    <row r="872" s="142" customFormat="1" ht="12.75"/>
    <row r="873" s="142" customFormat="1" ht="12.75"/>
    <row r="874" s="142" customFormat="1" ht="12.75"/>
    <row r="875" s="142" customFormat="1" ht="12.75"/>
    <row r="876" s="142" customFormat="1" ht="12.75"/>
    <row r="877" s="142" customFormat="1" ht="12.75"/>
    <row r="878" s="142" customFormat="1" ht="12.75"/>
    <row r="879" s="142" customFormat="1" ht="12.75"/>
    <row r="880" s="142" customFormat="1" ht="12.75"/>
    <row r="881" s="142" customFormat="1" ht="12.75"/>
    <row r="882" s="142" customFormat="1" ht="12.75"/>
    <row r="883" s="142" customFormat="1" ht="12.75"/>
    <row r="884" s="142" customFormat="1" ht="12.75"/>
    <row r="885" s="142" customFormat="1" ht="12.75"/>
    <row r="886" s="142" customFormat="1" ht="12.75"/>
    <row r="887" s="142" customFormat="1" ht="12.75"/>
    <row r="888" s="142" customFormat="1" ht="12.75"/>
    <row r="889" s="142" customFormat="1" ht="12.75"/>
    <row r="890" s="142" customFormat="1" ht="12.75"/>
    <row r="891" s="142" customFormat="1" ht="12.75"/>
    <row r="892" s="142" customFormat="1" ht="12.75"/>
    <row r="893" s="142" customFormat="1" ht="12.75"/>
    <row r="894" s="142" customFormat="1" ht="12.75"/>
    <row r="895" s="142" customFormat="1" ht="12.75"/>
    <row r="896" s="142" customFormat="1" ht="12.75"/>
    <row r="897" s="142" customFormat="1" ht="12.75"/>
    <row r="898" s="142" customFormat="1" ht="12.75"/>
    <row r="899" s="142" customFormat="1" ht="12.75"/>
    <row r="900" s="142" customFormat="1" ht="12.75"/>
    <row r="901" s="142" customFormat="1" ht="12.75"/>
    <row r="902" s="142" customFormat="1" ht="12.75"/>
    <row r="903" s="142" customFormat="1" ht="12.75"/>
    <row r="904" s="142" customFormat="1" ht="12.75"/>
    <row r="905" s="142" customFormat="1" ht="12.75"/>
    <row r="906" s="142" customFormat="1" ht="12.75"/>
    <row r="907" s="142" customFormat="1" ht="12.75"/>
    <row r="908" s="142" customFormat="1" ht="12.75"/>
    <row r="909" s="142" customFormat="1" ht="12.75"/>
    <row r="910" s="142" customFormat="1" ht="12.75"/>
    <row r="911" s="142" customFormat="1" ht="12.75"/>
    <row r="912" s="142" customFormat="1" ht="12.75"/>
    <row r="913" s="142" customFormat="1" ht="12.75"/>
    <row r="914" s="142" customFormat="1" ht="12.75"/>
    <row r="915" s="142" customFormat="1" ht="12.75"/>
    <row r="916" s="142" customFormat="1" ht="12.75"/>
    <row r="917" s="142" customFormat="1" ht="12.75"/>
    <row r="918" s="142" customFormat="1" ht="12.75"/>
    <row r="919" s="142" customFormat="1" ht="12.75"/>
    <row r="920" s="142" customFormat="1" ht="12.75"/>
    <row r="921" s="142" customFormat="1" ht="12.75"/>
    <row r="922" s="142" customFormat="1" ht="12.75"/>
    <row r="923" s="142" customFormat="1" ht="12.75"/>
    <row r="924" s="142" customFormat="1" ht="12.75"/>
    <row r="925" s="142" customFormat="1" ht="12.75"/>
    <row r="926" s="142" customFormat="1" ht="12.75"/>
    <row r="927" s="142" customFormat="1" ht="12.75"/>
    <row r="928" s="142" customFormat="1" ht="12.75"/>
    <row r="929" s="142" customFormat="1" ht="12.75"/>
    <row r="930" s="142" customFormat="1" ht="12.75"/>
    <row r="931" s="142" customFormat="1" ht="12.75"/>
    <row r="932" s="142" customFormat="1" ht="12.75"/>
    <row r="933" s="142" customFormat="1" ht="12.75"/>
    <row r="934" s="142" customFormat="1" ht="12.75"/>
    <row r="935" s="142" customFormat="1" ht="12.75"/>
    <row r="936" s="142" customFormat="1" ht="12.75"/>
    <row r="937" s="142" customFormat="1" ht="12.75"/>
    <row r="938" s="142" customFormat="1" ht="12.75"/>
    <row r="939" s="142" customFormat="1" ht="12.75"/>
    <row r="940" s="142" customFormat="1" ht="12.75"/>
    <row r="941" s="142" customFormat="1" ht="12.75"/>
    <row r="942" s="142" customFormat="1" ht="12.75"/>
    <row r="943" s="142" customFormat="1" ht="12.75"/>
    <row r="944" s="142" customFormat="1" ht="12.75"/>
    <row r="945" s="142" customFormat="1" ht="12.75"/>
    <row r="946" s="142" customFormat="1" ht="12.75"/>
    <row r="947" s="142" customFormat="1" ht="12.75"/>
    <row r="948" s="142" customFormat="1" ht="12.75"/>
    <row r="949" s="142" customFormat="1" ht="12.75"/>
    <row r="950" s="142" customFormat="1" ht="12.75"/>
    <row r="951" s="142" customFormat="1" ht="12.75"/>
    <row r="952" s="142" customFormat="1" ht="12.75"/>
    <row r="953" s="142" customFormat="1" ht="12.75"/>
    <row r="954" s="142" customFormat="1" ht="12.75"/>
    <row r="955" s="142" customFormat="1" ht="12.75"/>
    <row r="956" s="142" customFormat="1" ht="12.75"/>
    <row r="957" s="142" customFormat="1" ht="12.75"/>
    <row r="958" s="142" customFormat="1" ht="12.75"/>
    <row r="959" s="142" customFormat="1" ht="12.75"/>
    <row r="960" s="142" customFormat="1" ht="12.75"/>
    <row r="961" s="142" customFormat="1" ht="12.75"/>
    <row r="962" s="142" customFormat="1" ht="12.75"/>
    <row r="963" s="142" customFormat="1" ht="12.75"/>
    <row r="964" s="142" customFormat="1" ht="12.75"/>
    <row r="965" s="142" customFormat="1" ht="12.75"/>
    <row r="966" s="142" customFormat="1" ht="12.75"/>
    <row r="967" s="142" customFormat="1" ht="12.75"/>
    <row r="968" s="142" customFormat="1" ht="12.75"/>
    <row r="969" s="142" customFormat="1" ht="12.75"/>
    <row r="970" s="142" customFormat="1" ht="12.75"/>
    <row r="971" s="142" customFormat="1" ht="12.75"/>
    <row r="972" s="142" customFormat="1" ht="12.75"/>
    <row r="973" s="142" customFormat="1" ht="12.75"/>
    <row r="974" s="142" customFormat="1" ht="12.75"/>
    <row r="975" s="142" customFormat="1" ht="12.75"/>
    <row r="976" s="142" customFormat="1" ht="12.75"/>
    <row r="977" s="142" customFormat="1" ht="12.75"/>
    <row r="978" s="142" customFormat="1" ht="12.75"/>
    <row r="979" s="142" customFormat="1" ht="12.75"/>
    <row r="980" s="142" customFormat="1" ht="12.75"/>
    <row r="981" s="142" customFormat="1" ht="12.75"/>
    <row r="982" s="142" customFormat="1" ht="12.75"/>
    <row r="983" s="142" customFormat="1" ht="12.75"/>
    <row r="984" s="142" customFormat="1" ht="12.75"/>
    <row r="985" s="142" customFormat="1" ht="12.75"/>
    <row r="986" s="142" customFormat="1" ht="12.75"/>
    <row r="987" s="142" customFormat="1" ht="12.75"/>
    <row r="988" s="142" customFormat="1" ht="12.75"/>
    <row r="989" s="142" customFormat="1" ht="12.75"/>
    <row r="990" s="142" customFormat="1" ht="12.75"/>
    <row r="991" s="142" customFormat="1" ht="12.75"/>
    <row r="992" s="142" customFormat="1" ht="12.75"/>
    <row r="993" s="142" customFormat="1" ht="12.75"/>
    <row r="994" s="142" customFormat="1" ht="12.75"/>
    <row r="995" s="142" customFormat="1" ht="12.75"/>
    <row r="996" s="142" customFormat="1" ht="12.75"/>
    <row r="997" s="142" customFormat="1" ht="12.75"/>
    <row r="998" s="142" customFormat="1" ht="12.75"/>
    <row r="999" s="142" customFormat="1" ht="12.75"/>
    <row r="1000" s="142" customFormat="1" ht="12.75"/>
    <row r="1001" s="142" customFormat="1" ht="12.75"/>
    <row r="1002" s="142" customFormat="1" ht="12.75"/>
    <row r="1003" s="142" customFormat="1" ht="12.75"/>
    <row r="1004" s="142" customFormat="1" ht="12.75"/>
    <row r="1005" s="142" customFormat="1" ht="12.75"/>
    <row r="1006" s="142" customFormat="1" ht="12.75"/>
    <row r="1007" s="142" customFormat="1" ht="12.75"/>
    <row r="1008" s="142" customFormat="1" ht="12.75"/>
    <row r="1009" s="142" customFormat="1" ht="12.75"/>
    <row r="1010" s="142" customFormat="1" ht="12.75"/>
    <row r="1011" s="142" customFormat="1" ht="12.75"/>
    <row r="1012" s="142" customFormat="1" ht="12.75"/>
    <row r="1013" s="142" customFormat="1" ht="12.75"/>
    <row r="1014" s="142" customFormat="1" ht="12.75"/>
    <row r="1015" s="142" customFormat="1" ht="12.75"/>
    <row r="1016" s="142" customFormat="1" ht="12.75"/>
    <row r="1017" s="142" customFormat="1" ht="12.75"/>
    <row r="1018" s="142" customFormat="1" ht="12.75"/>
    <row r="1019" s="142" customFormat="1" ht="12.75"/>
    <row r="1020" s="142" customFormat="1" ht="12.75"/>
    <row r="1021" s="142" customFormat="1" ht="12.75"/>
    <row r="1022" s="142" customFormat="1" ht="12.75"/>
    <row r="1023" s="142" customFormat="1" ht="12.75"/>
    <row r="1024" s="142" customFormat="1" ht="12.75"/>
    <row r="1025" s="142" customFormat="1" ht="12.75"/>
    <row r="1026" s="142" customFormat="1" ht="12.75"/>
    <row r="1027" s="142" customFormat="1" ht="12.75"/>
    <row r="1028" s="142" customFormat="1" ht="12.75"/>
    <row r="1029" s="142" customFormat="1" ht="12.75"/>
    <row r="1030" s="142" customFormat="1" ht="12.75"/>
    <row r="1031" s="142" customFormat="1" ht="12.75"/>
    <row r="1032" s="142" customFormat="1" ht="12.75"/>
    <row r="1033" s="142" customFormat="1" ht="12.75"/>
    <row r="1034" s="142" customFormat="1" ht="12.75"/>
    <row r="1035" s="142" customFormat="1" ht="12.75"/>
    <row r="1036" s="142" customFormat="1" ht="12.75"/>
    <row r="1037" s="142" customFormat="1" ht="12.75"/>
    <row r="1038" s="142" customFormat="1" ht="12.75"/>
    <row r="1039" s="142" customFormat="1" ht="12.75"/>
    <row r="1040" s="142" customFormat="1" ht="12.75"/>
    <row r="1041" s="142" customFormat="1" ht="12.75"/>
    <row r="1042" s="142" customFormat="1" ht="12.75"/>
    <row r="1043" s="142" customFormat="1" ht="12.75"/>
    <row r="1044" s="142" customFormat="1" ht="12.75"/>
    <row r="1045" s="142" customFormat="1" ht="12.75"/>
    <row r="1046" s="142" customFormat="1" ht="12.75"/>
    <row r="1047" s="142" customFormat="1" ht="12.75"/>
    <row r="1048" s="142" customFormat="1" ht="12.75"/>
    <row r="1049" s="142" customFormat="1" ht="12.75"/>
    <row r="1050" s="142" customFormat="1" ht="12.75"/>
    <row r="1051" s="142" customFormat="1" ht="12.75"/>
    <row r="1052" s="142" customFormat="1" ht="12.75"/>
    <row r="1053" s="142" customFormat="1" ht="12.75"/>
    <row r="1054" s="142" customFormat="1" ht="12.75"/>
    <row r="1055" s="142" customFormat="1" ht="12.75"/>
    <row r="1056" s="142" customFormat="1" ht="12.75"/>
    <row r="1057" s="142" customFormat="1" ht="12.75"/>
    <row r="1058" s="142" customFormat="1" ht="12.75"/>
    <row r="1059" s="142" customFormat="1" ht="12.75"/>
    <row r="1060" s="142" customFormat="1" ht="12.75"/>
    <row r="1061" s="142" customFormat="1" ht="12.75"/>
    <row r="1062" s="142" customFormat="1" ht="12.75"/>
    <row r="1063" s="142" customFormat="1" ht="12.75"/>
    <row r="1064" s="142" customFormat="1" ht="12.75"/>
    <row r="1065" s="142" customFormat="1" ht="12.75"/>
    <row r="1066" s="142" customFormat="1" ht="12.75"/>
    <row r="1067" s="142" customFormat="1" ht="12.75"/>
    <row r="1068" s="142" customFormat="1" ht="12.75"/>
    <row r="1069" s="142" customFormat="1" ht="12.75"/>
    <row r="1070" s="142" customFormat="1" ht="12.75"/>
    <row r="1071" s="142" customFormat="1" ht="12.75"/>
    <row r="1072" s="142" customFormat="1" ht="12.75"/>
    <row r="1073" s="142" customFormat="1" ht="12.75"/>
    <row r="1074" s="142" customFormat="1" ht="12.75"/>
    <row r="1075" s="142" customFormat="1" ht="12.75"/>
    <row r="1076" s="142" customFormat="1" ht="12.75"/>
    <row r="1077" s="142" customFormat="1" ht="12.75"/>
    <row r="1078" s="142" customFormat="1" ht="12.75"/>
    <row r="1079" s="142" customFormat="1" ht="12.75"/>
    <row r="1080" s="142" customFormat="1" ht="12.75"/>
    <row r="1081" s="142" customFormat="1" ht="12.75"/>
    <row r="1082" s="142" customFormat="1" ht="12.75"/>
    <row r="1083" s="142" customFormat="1" ht="12.75"/>
    <row r="1084" s="142" customFormat="1" ht="12.75"/>
    <row r="1085" s="142" customFormat="1" ht="12.75"/>
    <row r="1086" s="142" customFormat="1" ht="12.75"/>
    <row r="1087" s="142" customFormat="1" ht="12.75"/>
    <row r="1088" s="142" customFormat="1" ht="12.75"/>
    <row r="1089" s="142" customFormat="1" ht="12.75"/>
    <row r="1090" s="142" customFormat="1" ht="12.75"/>
    <row r="1091" s="142" customFormat="1" ht="12.75"/>
    <row r="1092" s="142" customFormat="1" ht="12.75"/>
    <row r="1093" s="142" customFormat="1" ht="12.75"/>
    <row r="1094" s="142" customFormat="1" ht="12.75"/>
    <row r="1095" s="142" customFormat="1" ht="12.75"/>
    <row r="1096" s="142" customFormat="1" ht="12.75"/>
    <row r="1097" s="142" customFormat="1" ht="12.75"/>
    <row r="1098" s="142" customFormat="1" ht="12.75"/>
    <row r="1099" s="142" customFormat="1" ht="12.75"/>
    <row r="1100" s="142" customFormat="1" ht="12.75"/>
    <row r="1101" s="142" customFormat="1" ht="12.75"/>
    <row r="1102" s="142" customFormat="1" ht="12.75"/>
    <row r="1103" s="142" customFormat="1" ht="12.75"/>
    <row r="1104" s="142" customFormat="1" ht="12.75"/>
    <row r="1105" s="142" customFormat="1" ht="12.75"/>
    <row r="1106" s="142" customFormat="1" ht="12.75"/>
    <row r="1107" s="142" customFormat="1" ht="12.75"/>
    <row r="1108" s="142" customFormat="1" ht="12.75"/>
    <row r="1109" s="142" customFormat="1" ht="12.75"/>
    <row r="1110" s="142" customFormat="1" ht="12.75"/>
    <row r="1111" s="142" customFormat="1" ht="12.75"/>
    <row r="1112" s="142" customFormat="1" ht="12.75"/>
    <row r="1113" s="142" customFormat="1" ht="12.75"/>
    <row r="1114" s="142" customFormat="1" ht="12.75"/>
    <row r="1115" s="142" customFormat="1" ht="12.75"/>
    <row r="1116" s="142" customFormat="1" ht="12.75"/>
    <row r="1117" s="142" customFormat="1" ht="12.75"/>
    <row r="1118" s="142" customFormat="1" ht="12.75"/>
    <row r="1119" s="142" customFormat="1" ht="12.75"/>
    <row r="1120" s="142" customFormat="1" ht="12.75"/>
    <row r="1121" s="142" customFormat="1" ht="12.75"/>
    <row r="1122" s="142" customFormat="1" ht="12.75"/>
    <row r="1123" s="142" customFormat="1" ht="12.75"/>
    <row r="1124" s="142" customFormat="1" ht="12.75"/>
    <row r="1125" s="142" customFormat="1" ht="12.75"/>
    <row r="1126" s="142" customFormat="1" ht="12.75"/>
    <row r="1127" s="142" customFormat="1" ht="12.75"/>
    <row r="1128" s="142" customFormat="1" ht="12.75"/>
    <row r="1129" s="142" customFormat="1" ht="12.75"/>
    <row r="1130" s="142" customFormat="1" ht="12.75"/>
    <row r="1131" s="142" customFormat="1" ht="12.75"/>
    <row r="1132" s="142" customFormat="1" ht="12.75"/>
    <row r="1133" s="142" customFormat="1" ht="12.75"/>
    <row r="1134" s="142" customFormat="1" ht="12.75"/>
    <row r="1135" s="142" customFormat="1" ht="12.75"/>
    <row r="1136" s="142" customFormat="1" ht="12.75"/>
    <row r="1137" s="142" customFormat="1" ht="12.75"/>
    <row r="1138" s="142" customFormat="1" ht="12.75"/>
    <row r="1139" s="142" customFormat="1" ht="12.75"/>
    <row r="1140" s="142" customFormat="1" ht="12.75"/>
    <row r="1141" s="142" customFormat="1" ht="12.75"/>
    <row r="1142" s="142" customFormat="1" ht="12.75"/>
    <row r="1143" s="142" customFormat="1" ht="12.75"/>
    <row r="1144" s="142" customFormat="1" ht="12.75"/>
    <row r="1145" s="142" customFormat="1" ht="12.75"/>
    <row r="1146" s="142" customFormat="1" ht="12.75"/>
    <row r="1147" s="142" customFormat="1" ht="12.75"/>
    <row r="1148" s="142" customFormat="1" ht="12.75"/>
    <row r="1149" s="142" customFormat="1" ht="12.75"/>
    <row r="1150" s="142" customFormat="1" ht="12.75"/>
    <row r="1151" s="142" customFormat="1" ht="12.75"/>
    <row r="1152" s="142" customFormat="1" ht="12.75"/>
    <row r="1153" s="142" customFormat="1" ht="12.75"/>
    <row r="1154" s="142" customFormat="1" ht="12.75"/>
    <row r="1155" s="142" customFormat="1" ht="12.75"/>
    <row r="1156" s="142" customFormat="1" ht="12.75"/>
    <row r="1157" s="142" customFormat="1" ht="12.75"/>
    <row r="1158" s="142" customFormat="1" ht="12.75"/>
    <row r="1159" s="142" customFormat="1" ht="12.75"/>
    <row r="1160" s="142" customFormat="1" ht="12.75"/>
    <row r="1161" s="142" customFormat="1" ht="12.75"/>
    <row r="1162" s="142" customFormat="1" ht="12.75"/>
    <row r="1163" s="142" customFormat="1" ht="12.75"/>
    <row r="1164" s="142" customFormat="1" ht="12.75"/>
    <row r="1165" s="142" customFormat="1" ht="12.75"/>
    <row r="1166" s="142" customFormat="1" ht="12.75"/>
    <row r="1167" s="142" customFormat="1" ht="12.75"/>
    <row r="1168" s="142" customFormat="1" ht="12.75"/>
    <row r="1169" s="142" customFormat="1" ht="12.75"/>
    <row r="1170" s="142" customFormat="1" ht="12.75"/>
    <row r="1171" s="142" customFormat="1" ht="12.75"/>
    <row r="1172" s="142" customFormat="1" ht="12.75"/>
    <row r="1173" s="142" customFormat="1" ht="12.75"/>
    <row r="1174" s="142" customFormat="1" ht="12.75"/>
    <row r="1175" s="142" customFormat="1" ht="12.75"/>
    <row r="1176" s="142" customFormat="1" ht="12.75"/>
    <row r="1177" s="142" customFormat="1" ht="12.75"/>
    <row r="1178" s="142" customFormat="1" ht="12.75"/>
    <row r="1179" s="142" customFormat="1" ht="12.75"/>
    <row r="1180" s="142" customFormat="1" ht="12.75"/>
    <row r="1181" s="142" customFormat="1" ht="12.75"/>
    <row r="1182" s="142" customFormat="1" ht="12.75"/>
    <row r="1183" s="142" customFormat="1" ht="12.75"/>
    <row r="1184" s="142" customFormat="1" ht="12.75"/>
    <row r="1185" s="142" customFormat="1" ht="12.75"/>
    <row r="1186" s="142" customFormat="1" ht="12.75"/>
    <row r="1187" s="142" customFormat="1" ht="12.75"/>
    <row r="1188" s="142" customFormat="1" ht="12.75"/>
    <row r="1189" s="142" customFormat="1" ht="12.75"/>
    <row r="1190" s="142" customFormat="1" ht="12.75"/>
    <row r="1191" s="142" customFormat="1" ht="12.75"/>
    <row r="1192" s="142" customFormat="1" ht="12.75"/>
    <row r="1193" s="142" customFormat="1" ht="12.75"/>
    <row r="1194" s="142" customFormat="1" ht="12.75"/>
    <row r="1195" s="142" customFormat="1" ht="12.75"/>
    <row r="1196" s="142" customFormat="1" ht="12.75"/>
    <row r="1197" s="142" customFormat="1" ht="12.75"/>
    <row r="1198" s="142" customFormat="1" ht="12.75"/>
    <row r="1199" s="142" customFormat="1" ht="12.75"/>
    <row r="1200" s="142" customFormat="1" ht="12.75"/>
    <row r="1201" s="142" customFormat="1" ht="12.75"/>
    <row r="1202" s="142" customFormat="1" ht="12.75"/>
    <row r="1203" s="142" customFormat="1" ht="12.75"/>
    <row r="1204" s="142" customFormat="1" ht="12.75"/>
    <row r="1205" s="142" customFormat="1" ht="12.75"/>
    <row r="1206" s="142" customFormat="1" ht="12.75"/>
    <row r="1207" s="142" customFormat="1" ht="12.75"/>
    <row r="1208" s="142" customFormat="1" ht="12.75"/>
    <row r="1209" s="142" customFormat="1" ht="12.75"/>
    <row r="1210" s="142" customFormat="1" ht="12.75"/>
    <row r="1211" s="142" customFormat="1" ht="12.75"/>
    <row r="1212" s="142" customFormat="1" ht="12.75"/>
    <row r="1213" s="142" customFormat="1" ht="12.75"/>
    <row r="1214" s="142" customFormat="1" ht="12.75"/>
    <row r="1215" s="142" customFormat="1" ht="12.75"/>
    <row r="1216" s="142" customFormat="1" ht="12.75"/>
    <row r="1217" s="142" customFormat="1" ht="12.75"/>
    <row r="1218" s="142" customFormat="1" ht="12.75"/>
    <row r="1219" s="142" customFormat="1" ht="12.75"/>
    <row r="1220" s="142" customFormat="1" ht="12.75"/>
    <row r="1221" s="142" customFormat="1" ht="12.75"/>
    <row r="1222" s="142" customFormat="1" ht="12.75"/>
    <row r="1223" s="142" customFormat="1" ht="12.75"/>
    <row r="1224" s="142" customFormat="1" ht="12.75"/>
    <row r="1225" s="142" customFormat="1" ht="12.75"/>
    <row r="1226" s="142" customFormat="1" ht="12.75"/>
    <row r="1227" s="142" customFormat="1" ht="12.75"/>
    <row r="1228" s="142" customFormat="1" ht="12.75"/>
    <row r="1229" s="142" customFormat="1" ht="12.75"/>
    <row r="1230" s="142" customFormat="1" ht="12.75"/>
    <row r="1231" s="142" customFormat="1" ht="12.75"/>
    <row r="1232" s="142" customFormat="1" ht="12.75"/>
    <row r="1233" s="142" customFormat="1" ht="12.75"/>
    <row r="1234" s="142" customFormat="1" ht="12.75"/>
    <row r="1235" s="142" customFormat="1" ht="12.75"/>
    <row r="1236" s="142" customFormat="1" ht="12.75"/>
    <row r="1237" s="142" customFormat="1" ht="12.75"/>
    <row r="1238" s="142" customFormat="1" ht="12.75"/>
    <row r="1239" s="142" customFormat="1" ht="12.75"/>
    <row r="1240" s="142" customFormat="1" ht="12.75"/>
    <row r="1241" s="142" customFormat="1" ht="12.75"/>
    <row r="1242" s="142" customFormat="1" ht="12.75"/>
    <row r="1243" s="142" customFormat="1" ht="12.75"/>
    <row r="1244" s="142" customFormat="1" ht="12.75"/>
    <row r="1245" s="142" customFormat="1" ht="12.75"/>
    <row r="1246" s="142" customFormat="1" ht="12.75"/>
    <row r="1247" s="142" customFormat="1" ht="12.75"/>
    <row r="1248" s="142" customFormat="1" ht="12.75"/>
    <row r="1249" s="142" customFormat="1" ht="12.75"/>
    <row r="1250" s="142" customFormat="1" ht="12.75"/>
    <row r="1251" s="142" customFormat="1" ht="12.75"/>
    <row r="1252" s="142" customFormat="1" ht="12.75"/>
    <row r="1253" s="142" customFormat="1" ht="12.75"/>
    <row r="1254" s="142" customFormat="1" ht="12.75"/>
    <row r="1255" s="142" customFormat="1" ht="12.75"/>
    <row r="1256" s="142" customFormat="1" ht="12.75"/>
    <row r="1257" s="142" customFormat="1" ht="12.75"/>
    <row r="1258" s="142" customFormat="1" ht="12.75"/>
    <row r="1259" s="142" customFormat="1" ht="12.75"/>
    <row r="1260" s="142" customFormat="1" ht="12.75"/>
    <row r="1261" s="142" customFormat="1" ht="12.75"/>
    <row r="1262" s="142" customFormat="1" ht="12.75"/>
    <row r="1263" s="142" customFormat="1" ht="12.75"/>
    <row r="1264" s="142" customFormat="1" ht="12.75"/>
    <row r="1265" s="142" customFormat="1" ht="12.75"/>
    <row r="1266" s="142" customFormat="1" ht="12.75"/>
    <row r="1267" s="142" customFormat="1" ht="12.75"/>
    <row r="1268" s="142" customFormat="1" ht="12.75"/>
    <row r="1269" s="142" customFormat="1" ht="12.75"/>
    <row r="1270" s="142" customFormat="1" ht="12.75"/>
    <row r="1271" s="142" customFormat="1" ht="12.75"/>
    <row r="1272" s="142" customFormat="1" ht="12.75"/>
    <row r="1273" s="142" customFormat="1" ht="12.75"/>
    <row r="1274" s="142" customFormat="1" ht="12.75"/>
    <row r="1275" s="142" customFormat="1" ht="12.75"/>
    <row r="1276" s="142" customFormat="1" ht="12.75"/>
    <row r="1277" s="142" customFormat="1" ht="12.75"/>
    <row r="1278" s="142" customFormat="1" ht="12.75"/>
    <row r="1279" s="142" customFormat="1" ht="12.75"/>
    <row r="1280" s="142" customFormat="1" ht="12.75"/>
    <row r="1281" s="142" customFormat="1" ht="12.75"/>
    <row r="1282" s="142" customFormat="1" ht="12.75"/>
    <row r="1283" s="142" customFormat="1" ht="12.75"/>
    <row r="1284" s="142" customFormat="1" ht="12.75"/>
    <row r="1285" s="142" customFormat="1" ht="12.75"/>
    <row r="1286" s="142" customFormat="1" ht="12.75"/>
    <row r="1287" s="142" customFormat="1" ht="12.75"/>
    <row r="1288" s="142" customFormat="1" ht="12.75"/>
    <row r="1289" s="142" customFormat="1" ht="12.75"/>
    <row r="1290" s="142" customFormat="1" ht="12.75"/>
    <row r="1291" s="142" customFormat="1" ht="12.75"/>
    <row r="1292" s="142" customFormat="1" ht="12.75"/>
    <row r="1293" s="142" customFormat="1" ht="12.75"/>
    <row r="1294" s="142" customFormat="1" ht="12.75"/>
    <row r="1295" s="142" customFormat="1" ht="12.75"/>
    <row r="1296" s="142" customFormat="1" ht="12.75"/>
    <row r="1297" s="142" customFormat="1" ht="12.75"/>
    <row r="1298" s="142" customFormat="1" ht="12.75"/>
    <row r="1299" s="142" customFormat="1" ht="12.75"/>
    <row r="1300" s="142" customFormat="1" ht="12.75"/>
    <row r="1301" s="142" customFormat="1" ht="12.75"/>
    <row r="1302" s="142" customFormat="1" ht="12.75"/>
    <row r="1303" s="142" customFormat="1" ht="12.75"/>
    <row r="1304" s="142" customFormat="1" ht="12.75"/>
    <row r="1305" s="142" customFormat="1" ht="12.75"/>
    <row r="1306" s="142" customFormat="1" ht="12.75"/>
    <row r="1307" s="142" customFormat="1" ht="12.75"/>
    <row r="1308" s="142" customFormat="1" ht="12.75"/>
    <row r="1309" s="142" customFormat="1" ht="12.75"/>
    <row r="1310" s="142" customFormat="1" ht="12.75"/>
    <row r="1311" s="142" customFormat="1" ht="12.75"/>
    <row r="1312" s="142" customFormat="1" ht="12.75"/>
    <row r="1313" s="142" customFormat="1" ht="12.75"/>
    <row r="1314" s="142" customFormat="1" ht="12.75"/>
    <row r="1315" s="142" customFormat="1" ht="12.75"/>
    <row r="1316" s="142" customFormat="1" ht="12.75"/>
    <row r="1317" s="142" customFormat="1" ht="12.75"/>
    <row r="1318" s="142" customFormat="1" ht="12.75"/>
    <row r="1319" s="142" customFormat="1" ht="12.75"/>
    <row r="1320" s="142" customFormat="1" ht="12.75"/>
    <row r="1321" s="142" customFormat="1" ht="12.75"/>
    <row r="1322" s="142" customFormat="1" ht="12.75"/>
    <row r="1323" s="142" customFormat="1" ht="12.75"/>
    <row r="1324" s="142" customFormat="1" ht="12.75"/>
    <row r="1325" s="142" customFormat="1" ht="12.75"/>
    <row r="1326" s="142" customFormat="1" ht="12.75"/>
    <row r="1327" s="142" customFormat="1" ht="12.75"/>
    <row r="1328" s="142" customFormat="1" ht="12.75"/>
    <row r="1329" s="142" customFormat="1" ht="12.75"/>
    <row r="1330" s="142" customFormat="1" ht="12.75"/>
    <row r="1331" s="142" customFormat="1" ht="12.75"/>
    <row r="1332" s="142" customFormat="1" ht="12.75"/>
    <row r="1333" s="142" customFormat="1" ht="12.75"/>
    <row r="1334" s="142" customFormat="1" ht="12.75"/>
    <row r="1335" s="142" customFormat="1" ht="12.75"/>
    <row r="1336" s="142" customFormat="1" ht="12.75"/>
    <row r="1337" s="142" customFormat="1" ht="12.75"/>
    <row r="1338" s="142" customFormat="1" ht="12.75"/>
    <row r="1339" s="142" customFormat="1" ht="12.75"/>
    <row r="1340" s="142" customFormat="1" ht="12.75"/>
    <row r="1341" s="142" customFormat="1" ht="12.75"/>
    <row r="1342" s="142" customFormat="1" ht="12.75"/>
    <row r="1343" s="142" customFormat="1" ht="12.75"/>
    <row r="1344" s="142" customFormat="1" ht="12.75"/>
    <row r="1345" s="142" customFormat="1" ht="12.75"/>
    <row r="1346" s="142" customFormat="1" ht="12.75"/>
    <row r="1347" s="142" customFormat="1" ht="12.75"/>
    <row r="1348" s="142" customFormat="1" ht="12.75"/>
    <row r="1349" s="142" customFormat="1" ht="12.75"/>
    <row r="1350" s="142" customFormat="1" ht="12.75"/>
    <row r="1351" s="142" customFormat="1" ht="12.75"/>
    <row r="1352" s="142" customFormat="1" ht="12.75"/>
    <row r="1353" s="142" customFormat="1" ht="12.75"/>
    <row r="1354" s="142" customFormat="1" ht="12.75"/>
    <row r="1355" s="142" customFormat="1" ht="12.75"/>
    <row r="1356" s="142" customFormat="1" ht="12.75"/>
    <row r="1357" s="142" customFormat="1" ht="12.75"/>
    <row r="1358" s="142" customFormat="1" ht="12.75"/>
    <row r="1359" s="142" customFormat="1" ht="12.75"/>
    <row r="1360" s="142" customFormat="1" ht="12.75"/>
    <row r="1361" s="142" customFormat="1" ht="12.75"/>
    <row r="1362" s="142" customFormat="1" ht="12.75"/>
    <row r="1363" s="142" customFormat="1" ht="12.75"/>
    <row r="1364" s="142" customFormat="1" ht="12.75"/>
    <row r="1365" s="142" customFormat="1" ht="12.75"/>
    <row r="1366" s="142" customFormat="1" ht="12.75"/>
    <row r="1367" s="142" customFormat="1" ht="12.75"/>
    <row r="1368" s="142" customFormat="1" ht="12.75"/>
    <row r="1369" s="142" customFormat="1" ht="12.75"/>
    <row r="1370" s="142" customFormat="1" ht="12.75"/>
    <row r="1371" s="142" customFormat="1" ht="12.75"/>
    <row r="1372" s="142" customFormat="1" ht="12.75"/>
    <row r="1373" s="142" customFormat="1" ht="12.75"/>
    <row r="1374" s="142" customFormat="1" ht="12.75"/>
    <row r="1375" s="142" customFormat="1" ht="12.75"/>
    <row r="1376" s="142" customFormat="1" ht="12.75"/>
    <row r="1377" s="142" customFormat="1" ht="12.75"/>
    <row r="1378" s="142" customFormat="1" ht="12.75"/>
    <row r="1379" s="142" customFormat="1" ht="12.75"/>
    <row r="1380" s="142" customFormat="1" ht="12.75"/>
    <row r="1381" s="142" customFormat="1" ht="12.75"/>
    <row r="1382" s="142" customFormat="1" ht="12.75"/>
    <row r="1383" s="142" customFormat="1" ht="12.75"/>
    <row r="1384" s="142" customFormat="1" ht="12.75"/>
    <row r="1385" s="142" customFormat="1" ht="12.75"/>
    <row r="1386" s="142" customFormat="1" ht="12.75"/>
    <row r="1387" s="142" customFormat="1" ht="12.75"/>
    <row r="1388" s="142" customFormat="1" ht="12.75"/>
    <row r="1389" s="142" customFormat="1" ht="12.75"/>
    <row r="1390" s="142" customFormat="1" ht="12.75"/>
    <row r="1391" s="142" customFormat="1" ht="12.75"/>
    <row r="1392" s="142" customFormat="1" ht="12.75"/>
    <row r="1393" s="142" customFormat="1" ht="12.75"/>
    <row r="1394" s="142" customFormat="1" ht="12.75"/>
    <row r="1395" s="142" customFormat="1" ht="12.75"/>
    <row r="1396" s="142" customFormat="1" ht="12.75"/>
    <row r="1397" s="142" customFormat="1" ht="12.75"/>
    <row r="1398" s="142" customFormat="1" ht="12.75"/>
    <row r="1399" s="142" customFormat="1" ht="12.75"/>
    <row r="1400" s="142" customFormat="1" ht="12.75"/>
    <row r="1401" s="142" customFormat="1" ht="12.75"/>
    <row r="1402" s="142" customFormat="1" ht="12.75"/>
    <row r="1403" s="142" customFormat="1" ht="12.75"/>
    <row r="1404" s="142" customFormat="1" ht="12.75"/>
    <row r="1405" s="142" customFormat="1" ht="12.75"/>
    <row r="1406" s="142" customFormat="1" ht="12.75"/>
    <row r="1407" s="142" customFormat="1" ht="12.75"/>
    <row r="1408" s="142" customFormat="1" ht="12.75"/>
    <row r="1409" s="142" customFormat="1" ht="12.75"/>
    <row r="1410" s="142" customFormat="1" ht="12.75"/>
    <row r="1411" s="142" customFormat="1" ht="12.75"/>
    <row r="1412" s="142" customFormat="1" ht="12.75"/>
    <row r="1413" s="142" customFormat="1" ht="12.75"/>
    <row r="1414" s="142" customFormat="1" ht="12.75"/>
    <row r="1415" s="142" customFormat="1" ht="12.75"/>
    <row r="1416" s="142" customFormat="1" ht="12.75"/>
    <row r="1417" s="142" customFormat="1" ht="12.75"/>
    <row r="1418" s="142" customFormat="1" ht="12.75"/>
    <row r="1419" s="142" customFormat="1" ht="12.75"/>
    <row r="1420" s="142" customFormat="1" ht="12.75"/>
    <row r="1421" s="142" customFormat="1" ht="12.75"/>
    <row r="1422" s="142" customFormat="1" ht="12.75"/>
    <row r="1423" s="142" customFormat="1" ht="12.75"/>
    <row r="1424" s="142" customFormat="1" ht="12.75"/>
    <row r="1425" s="142" customFormat="1" ht="12.75"/>
    <row r="1426" s="142" customFormat="1" ht="12.75"/>
    <row r="1427" s="142" customFormat="1" ht="12.75"/>
    <row r="1428" s="142" customFormat="1" ht="12.75"/>
    <row r="1429" s="142" customFormat="1" ht="12.75"/>
    <row r="1430" s="142" customFormat="1" ht="12.75"/>
    <row r="1431" s="142" customFormat="1" ht="12.75"/>
    <row r="1432" s="142" customFormat="1" ht="12.75"/>
    <row r="1433" s="142" customFormat="1" ht="12.75"/>
    <row r="1434" s="142" customFormat="1" ht="12.75"/>
    <row r="1435" s="142" customFormat="1" ht="12.75"/>
    <row r="1436" s="142" customFormat="1" ht="12.75"/>
    <row r="1437" s="142" customFormat="1" ht="12.75"/>
    <row r="1438" s="142" customFormat="1" ht="12.75"/>
    <row r="1439" s="142" customFormat="1" ht="12.75"/>
    <row r="1440" s="142" customFormat="1" ht="12.75"/>
    <row r="1441" s="142" customFormat="1" ht="12.75"/>
    <row r="1442" s="142" customFormat="1" ht="12.75"/>
    <row r="1443" s="142" customFormat="1" ht="12.75"/>
    <row r="1444" s="142" customFormat="1" ht="12.75"/>
    <row r="1445" s="142" customFormat="1" ht="12.75"/>
    <row r="1446" s="142" customFormat="1" ht="12.75"/>
    <row r="1447" s="142" customFormat="1" ht="12.75"/>
    <row r="1448" s="142" customFormat="1" ht="12.75"/>
    <row r="1449" s="142" customFormat="1" ht="12.75"/>
    <row r="1450" s="142" customFormat="1" ht="12.75"/>
    <row r="1451" s="142" customFormat="1" ht="12.75"/>
    <row r="1452" s="142" customFormat="1" ht="12.75"/>
    <row r="1453" s="142" customFormat="1" ht="12.75"/>
    <row r="1454" s="142" customFormat="1" ht="12.75"/>
    <row r="1455" s="142" customFormat="1" ht="12.75"/>
    <row r="1456" s="142" customFormat="1" ht="12.75"/>
    <row r="1457" s="142" customFormat="1" ht="12.75"/>
    <row r="1458" s="142" customFormat="1" ht="12.75"/>
    <row r="1459" s="142" customFormat="1" ht="12.75"/>
    <row r="1460" s="142" customFormat="1" ht="12.75"/>
    <row r="1461" s="142" customFormat="1" ht="12.75"/>
    <row r="1462" s="142" customFormat="1" ht="12.75"/>
    <row r="1463" s="142" customFormat="1" ht="12.75"/>
    <row r="1464" s="142" customFormat="1" ht="12.75"/>
    <row r="1465" s="142" customFormat="1" ht="12.75"/>
    <row r="1466" s="142" customFormat="1" ht="12.75"/>
    <row r="1467" s="142" customFormat="1" ht="12.75"/>
    <row r="1468" s="142" customFormat="1" ht="12.75"/>
    <row r="1469" s="142" customFormat="1" ht="12.75"/>
    <row r="1470" s="142" customFormat="1" ht="12.75"/>
    <row r="1471" s="142" customFormat="1" ht="12.75"/>
    <row r="1472" s="142" customFormat="1" ht="12.75"/>
    <row r="1473" s="142" customFormat="1" ht="12.75"/>
    <row r="1474" s="142" customFormat="1" ht="12.75"/>
    <row r="1475" s="142" customFormat="1" ht="12.75"/>
    <row r="1476" s="142" customFormat="1" ht="12.75"/>
    <row r="1477" s="142" customFormat="1" ht="12.75"/>
    <row r="1478" s="142" customFormat="1" ht="12.75"/>
    <row r="1479" s="142" customFormat="1" ht="12.75"/>
    <row r="1480" s="142" customFormat="1" ht="12.75"/>
    <row r="1481" s="142" customFormat="1" ht="12.75"/>
    <row r="1482" s="142" customFormat="1" ht="12.75"/>
    <row r="1483" s="142" customFormat="1" ht="12.75"/>
    <row r="1484" s="142" customFormat="1" ht="12.75"/>
    <row r="1485" s="142" customFormat="1" ht="12.75"/>
    <row r="1486" s="142" customFormat="1" ht="12.75"/>
    <row r="1487" s="142" customFormat="1" ht="12.75"/>
    <row r="1488" s="142" customFormat="1" ht="12.75"/>
    <row r="1489" s="142" customFormat="1" ht="12.75"/>
    <row r="1490" s="142" customFormat="1" ht="12.75"/>
    <row r="1491" s="142" customFormat="1" ht="12.75"/>
    <row r="1492" s="142" customFormat="1" ht="12.75"/>
    <row r="1493" s="142" customFormat="1" ht="12.75"/>
    <row r="1494" s="142" customFormat="1" ht="12.75"/>
    <row r="1495" s="142" customFormat="1" ht="12.75"/>
    <row r="1496" s="142" customFormat="1" ht="12.75"/>
    <row r="1497" s="142" customFormat="1" ht="12.75"/>
    <row r="1498" s="142" customFormat="1" ht="12.75"/>
    <row r="1499" s="142" customFormat="1" ht="12.75"/>
    <row r="1500" s="142" customFormat="1" ht="12.75"/>
    <row r="1501" s="142" customFormat="1" ht="12.75"/>
    <row r="1502" s="142" customFormat="1" ht="12.75"/>
    <row r="1503" s="142" customFormat="1" ht="12.75"/>
    <row r="1504" s="142" customFormat="1" ht="12.75"/>
    <row r="1505" s="142" customFormat="1" ht="12.75"/>
    <row r="1506" s="142" customFormat="1" ht="12.75"/>
    <row r="1507" s="142" customFormat="1" ht="12.75"/>
    <row r="1508" s="142" customFormat="1" ht="12.75"/>
    <row r="1509" s="142" customFormat="1" ht="12.75"/>
    <row r="1510" s="142" customFormat="1" ht="12.75"/>
    <row r="1511" s="142" customFormat="1" ht="12.75"/>
    <row r="1512" s="142" customFormat="1" ht="12.75"/>
    <row r="1513" s="142" customFormat="1" ht="12.75"/>
    <row r="1514" s="142" customFormat="1" ht="12.75"/>
    <row r="1515" s="142" customFormat="1" ht="12.75"/>
    <row r="1516" s="142" customFormat="1" ht="12.75"/>
    <row r="1517" s="142" customFormat="1" ht="12.75"/>
    <row r="1518" s="142" customFormat="1" ht="12.75"/>
    <row r="1519" s="142" customFormat="1" ht="12.75"/>
    <row r="1520" s="142" customFormat="1" ht="12.75"/>
    <row r="1521" s="142" customFormat="1" ht="12.75"/>
    <row r="1522" s="142" customFormat="1" ht="12.75"/>
    <row r="1523" s="142" customFormat="1" ht="12.75"/>
    <row r="1524" s="142" customFormat="1" ht="12.75"/>
    <row r="1525" s="142" customFormat="1" ht="12.75"/>
    <row r="1526" s="142" customFormat="1" ht="12.75"/>
    <row r="1527" s="142" customFormat="1" ht="12.75"/>
    <row r="1528" s="142" customFormat="1" ht="12.75"/>
    <row r="1529" s="142" customFormat="1" ht="12.75"/>
    <row r="1530" s="142" customFormat="1" ht="12.75"/>
    <row r="1531" s="142" customFormat="1" ht="12.75"/>
    <row r="1532" s="142" customFormat="1" ht="12.75"/>
    <row r="1533" s="142" customFormat="1" ht="12.75"/>
    <row r="1534" s="142" customFormat="1" ht="12.75"/>
    <row r="1535" s="142" customFormat="1" ht="12.75"/>
    <row r="1536" s="142" customFormat="1" ht="12.75"/>
    <row r="1537" s="142" customFormat="1" ht="12.75"/>
    <row r="1538" s="142" customFormat="1" ht="12.75"/>
    <row r="1539" s="142" customFormat="1" ht="12.75"/>
    <row r="1540" s="142" customFormat="1" ht="12.75"/>
    <row r="1541" s="142" customFormat="1" ht="12.75"/>
    <row r="1542" s="142" customFormat="1" ht="12.75"/>
    <row r="1543" s="142" customFormat="1" ht="12.75"/>
    <row r="1544" s="142" customFormat="1" ht="12.75"/>
    <row r="1545" s="142" customFormat="1" ht="12.75"/>
    <row r="1546" s="142" customFormat="1" ht="12.75"/>
    <row r="1547" s="142" customFormat="1" ht="12.75"/>
    <row r="1548" s="142" customFormat="1" ht="12.75"/>
    <row r="1549" s="142" customFormat="1" ht="12.75"/>
    <row r="1550" s="142" customFormat="1" ht="12.75"/>
    <row r="1551" s="142" customFormat="1" ht="12.75"/>
    <row r="1552" s="142" customFormat="1" ht="12.75"/>
    <row r="1553" s="142" customFormat="1" ht="12.75"/>
    <row r="1554" s="142" customFormat="1" ht="12.75"/>
    <row r="1555" s="142" customFormat="1" ht="12.75"/>
    <row r="1556" s="142" customFormat="1" ht="12.75"/>
    <row r="1557" s="142" customFormat="1" ht="12.75"/>
    <row r="1558" s="142" customFormat="1" ht="12.75"/>
    <row r="1559" s="142" customFormat="1" ht="12.75"/>
    <row r="1560" s="142" customFormat="1" ht="12.75"/>
    <row r="1561" s="142" customFormat="1" ht="12.75"/>
    <row r="1562" s="142" customFormat="1" ht="12.75"/>
    <row r="1563" s="142" customFormat="1" ht="12.75"/>
    <row r="1564" s="142" customFormat="1" ht="12.75"/>
    <row r="1565" s="142" customFormat="1" ht="12.75"/>
    <row r="1566" s="142" customFormat="1" ht="12.75"/>
    <row r="1567" s="142" customFormat="1" ht="12.75"/>
    <row r="1568" s="142" customFormat="1" ht="12.75"/>
    <row r="1569" s="142" customFormat="1" ht="12.75"/>
    <row r="1570" s="142" customFormat="1" ht="12.75"/>
    <row r="1571" s="142" customFormat="1" ht="12.75"/>
    <row r="1572" s="142" customFormat="1" ht="12.75"/>
    <row r="1573" s="142" customFormat="1" ht="12.75"/>
    <row r="1574" s="142" customFormat="1" ht="12.75"/>
    <row r="1575" s="142" customFormat="1" ht="12.75"/>
    <row r="1576" s="142" customFormat="1" ht="12.75"/>
    <row r="1577" s="142" customFormat="1" ht="12.75"/>
    <row r="1578" s="142" customFormat="1" ht="12.75"/>
    <row r="1579" s="142" customFormat="1" ht="12.75"/>
    <row r="1580" s="142" customFormat="1" ht="12.75"/>
    <row r="1581" s="142" customFormat="1" ht="12.75"/>
    <row r="1582" s="142" customFormat="1" ht="12.75"/>
    <row r="1583" s="142" customFormat="1" ht="12.75"/>
    <row r="1584" s="142" customFormat="1" ht="12.75"/>
    <row r="1585" s="142" customFormat="1" ht="12.75"/>
    <row r="1586" s="142" customFormat="1" ht="12.75"/>
    <row r="1587" s="142" customFormat="1" ht="12.75"/>
    <row r="1588" s="142" customFormat="1" ht="12.75"/>
    <row r="1589" s="142" customFormat="1" ht="12.75"/>
    <row r="1590" s="142" customFormat="1" ht="12.75"/>
    <row r="1591" s="142" customFormat="1" ht="12.75"/>
    <row r="1592" s="142" customFormat="1" ht="12.75"/>
    <row r="1593" s="142" customFormat="1" ht="12.75"/>
    <row r="1594" s="142" customFormat="1" ht="12.75"/>
    <row r="1595" s="142" customFormat="1" ht="12.75"/>
    <row r="1596" s="142" customFormat="1" ht="12.75"/>
    <row r="1597" s="142" customFormat="1" ht="12.75"/>
    <row r="1598" s="142" customFormat="1" ht="12.75"/>
    <row r="1599" s="142" customFormat="1" ht="12.75"/>
    <row r="1600" s="142" customFormat="1" ht="12.75"/>
    <row r="1601" s="142" customFormat="1" ht="12.75"/>
    <row r="1602" s="142" customFormat="1" ht="12.75"/>
    <row r="1603" s="142" customFormat="1" ht="12.75"/>
    <row r="1604" s="142" customFormat="1" ht="12.75"/>
    <row r="1605" s="142" customFormat="1" ht="12.75"/>
    <row r="1606" s="142" customFormat="1" ht="12.75"/>
    <row r="1607" s="142" customFormat="1" ht="12.75"/>
    <row r="1608" s="142" customFormat="1" ht="12.75"/>
    <row r="1609" s="142" customFormat="1" ht="12.75"/>
    <row r="1610" s="142" customFormat="1" ht="12.75"/>
    <row r="1611" s="142" customFormat="1" ht="12.75"/>
    <row r="1612" s="142" customFormat="1" ht="12.75"/>
    <row r="1613" s="142" customFormat="1" ht="12.75"/>
    <row r="1614" s="142" customFormat="1" ht="12.75"/>
    <row r="1615" s="142" customFormat="1" ht="12.75"/>
    <row r="1616" s="142" customFormat="1" ht="12.75"/>
    <row r="1617" s="142" customFormat="1" ht="12.75"/>
    <row r="1618" s="142" customFormat="1" ht="12.75"/>
    <row r="1619" s="142" customFormat="1" ht="12.75"/>
    <row r="1620" s="142" customFormat="1" ht="12.75"/>
    <row r="1621" s="142" customFormat="1" ht="12.75"/>
    <row r="1622" s="142" customFormat="1" ht="12.75"/>
    <row r="1623" s="142" customFormat="1" ht="12.75"/>
    <row r="1624" s="142" customFormat="1" ht="12.75"/>
    <row r="1625" s="142" customFormat="1" ht="12.75"/>
    <row r="1626" s="142" customFormat="1" ht="12.75"/>
    <row r="1627" s="142" customFormat="1" ht="12.75"/>
    <row r="1628" s="142" customFormat="1" ht="12.75"/>
    <row r="1629" s="142" customFormat="1" ht="12.75"/>
    <row r="1630" s="142" customFormat="1" ht="12.75"/>
    <row r="1631" s="142" customFormat="1" ht="12.75"/>
    <row r="1632" s="142" customFormat="1" ht="12.75"/>
    <row r="1633" s="142" customFormat="1" ht="12.75"/>
    <row r="1634" s="142" customFormat="1" ht="12.75"/>
    <row r="1635" s="142" customFormat="1" ht="12.75"/>
    <row r="1636" s="142" customFormat="1" ht="12.75"/>
    <row r="1637" s="142" customFormat="1" ht="12.75"/>
    <row r="1638" s="142" customFormat="1" ht="12.75"/>
    <row r="1639" s="142" customFormat="1" ht="12.75"/>
    <row r="1640" s="142" customFormat="1" ht="12.75"/>
    <row r="1641" s="142" customFormat="1" ht="12.75"/>
    <row r="1642" s="142" customFormat="1" ht="12.75"/>
    <row r="1643" s="142" customFormat="1" ht="12.75"/>
    <row r="1644" s="142" customFormat="1" ht="12.75"/>
    <row r="1645" s="142" customFormat="1" ht="12.75"/>
    <row r="1646" s="142" customFormat="1" ht="12.75"/>
    <row r="1647" s="142" customFormat="1" ht="12.75"/>
    <row r="1648" s="142" customFormat="1" ht="12.75"/>
    <row r="1649" s="142" customFormat="1" ht="12.75"/>
    <row r="1650" s="142" customFormat="1" ht="12.75"/>
    <row r="1651" s="142" customFormat="1" ht="12.75"/>
    <row r="1652" s="142" customFormat="1" ht="12.75"/>
    <row r="1653" s="142" customFormat="1" ht="12.75"/>
    <row r="1654" s="142" customFormat="1" ht="12.75"/>
    <row r="1655" s="142" customFormat="1" ht="12.75"/>
    <row r="1656" s="142" customFormat="1" ht="12.75"/>
    <row r="1657" s="142" customFormat="1" ht="12.75"/>
    <row r="1658" s="142" customFormat="1" ht="12.75"/>
    <row r="1659" s="142" customFormat="1" ht="12.75"/>
    <row r="1660" s="142" customFormat="1" ht="12.75"/>
    <row r="1661" s="142" customFormat="1" ht="12.75"/>
    <row r="1662" s="142" customFormat="1" ht="12.75"/>
    <row r="1663" s="142" customFormat="1" ht="12.75"/>
    <row r="1664" s="142" customFormat="1" ht="12.75"/>
    <row r="1665" s="142" customFormat="1" ht="12.75"/>
    <row r="1666" s="142" customFormat="1" ht="12.75"/>
    <row r="1667" s="142" customFormat="1" ht="12.75"/>
    <row r="1668" s="142" customFormat="1" ht="12.75"/>
    <row r="1669" s="142" customFormat="1" ht="12.75"/>
    <row r="1670" s="142" customFormat="1" ht="12.75"/>
    <row r="1671" s="142" customFormat="1" ht="12.75"/>
    <row r="1672" s="142" customFormat="1" ht="12.75"/>
    <row r="1673" s="142" customFormat="1" ht="12.75"/>
    <row r="1674" s="142" customFormat="1" ht="12.75"/>
    <row r="1675" s="142" customFormat="1" ht="12.75"/>
    <row r="1676" s="142" customFormat="1" ht="12.75"/>
    <row r="1677" s="142" customFormat="1" ht="12.75"/>
    <row r="1678" s="142" customFormat="1" ht="12.75"/>
    <row r="1679" s="142" customFormat="1" ht="12.75"/>
    <row r="1680" s="142" customFormat="1" ht="12.75"/>
    <row r="1681" s="142" customFormat="1" ht="12.75"/>
    <row r="1682" s="142" customFormat="1" ht="12.75"/>
    <row r="1683" s="142" customFormat="1" ht="12.75"/>
    <row r="1684" s="142" customFormat="1" ht="12.75"/>
    <row r="1685" s="142" customFormat="1" ht="12.75"/>
    <row r="1686" s="142" customFormat="1" ht="12.75"/>
    <row r="1687" s="142" customFormat="1" ht="12.75"/>
    <row r="1688" s="142" customFormat="1" ht="12.75"/>
    <row r="1689" s="142" customFormat="1" ht="12.75"/>
    <row r="1690" s="142" customFormat="1" ht="12.75"/>
    <row r="1691" s="142" customFormat="1" ht="12.75"/>
    <row r="1692" s="142" customFormat="1" ht="12.75"/>
    <row r="1693" s="142" customFormat="1" ht="12.75"/>
    <row r="1694" s="142" customFormat="1" ht="12.75"/>
    <row r="1695" s="142" customFormat="1" ht="12.75"/>
    <row r="1696" s="142" customFormat="1" ht="12.75"/>
    <row r="1697" s="142" customFormat="1" ht="12.75"/>
    <row r="1698" s="142" customFormat="1" ht="12.75"/>
    <row r="1699" s="142" customFormat="1" ht="12.75"/>
    <row r="1700" s="142" customFormat="1" ht="12.75"/>
    <row r="1701" s="142" customFormat="1" ht="12.75"/>
    <row r="1702" s="142" customFormat="1" ht="12.75"/>
    <row r="1703" s="142" customFormat="1" ht="12.75"/>
    <row r="1704" s="142" customFormat="1" ht="12.75"/>
    <row r="1705" s="142" customFormat="1" ht="12.75"/>
    <row r="1706" s="142" customFormat="1" ht="12.75"/>
    <row r="1707" s="142" customFormat="1" ht="12.75"/>
    <row r="1708" s="142" customFormat="1" ht="12.75"/>
    <row r="1709" s="142" customFormat="1" ht="12.75"/>
    <row r="1710" s="142" customFormat="1" ht="12.75"/>
    <row r="1711" s="142" customFormat="1" ht="12.75"/>
    <row r="1712" s="142" customFormat="1" ht="12.75"/>
    <row r="1713" s="142" customFormat="1" ht="12.75"/>
    <row r="1714" s="142" customFormat="1" ht="12.75"/>
    <row r="1715" s="142" customFormat="1" ht="12.75"/>
    <row r="1716" s="142" customFormat="1" ht="12.75"/>
    <row r="1717" s="142" customFormat="1" ht="12.75"/>
    <row r="1718" s="142" customFormat="1" ht="12.75"/>
    <row r="1719" s="142" customFormat="1" ht="12.75"/>
    <row r="1720" s="142" customFormat="1" ht="12.75"/>
    <row r="1721" s="142" customFormat="1" ht="12.75"/>
    <row r="1722" s="142" customFormat="1" ht="12.75"/>
    <row r="1723" s="142" customFormat="1" ht="12.75"/>
    <row r="1724" s="142" customFormat="1" ht="12.75"/>
    <row r="1725" s="142" customFormat="1" ht="12.75"/>
    <row r="1726" s="142" customFormat="1" ht="12.75"/>
    <row r="1727" s="142" customFormat="1" ht="12.75"/>
    <row r="1728" s="142" customFormat="1" ht="12.75"/>
    <row r="1729" s="142" customFormat="1" ht="12.75"/>
    <row r="1730" s="142" customFormat="1" ht="12.75"/>
    <row r="1731" s="142" customFormat="1" ht="12.75"/>
    <row r="1732" s="142" customFormat="1" ht="12.75"/>
    <row r="1733" s="142" customFormat="1" ht="12.75"/>
    <row r="1734" s="142" customFormat="1" ht="12.75"/>
    <row r="1735" s="142" customFormat="1" ht="12.75"/>
    <row r="1736" s="142" customFormat="1" ht="12.75"/>
    <row r="1737" s="142" customFormat="1" ht="12.75"/>
    <row r="1738" s="142" customFormat="1" ht="12.75"/>
    <row r="1739" s="142" customFormat="1" ht="12.75"/>
    <row r="1740" s="142" customFormat="1" ht="12.75"/>
    <row r="1741" s="142" customFormat="1" ht="12.75"/>
    <row r="1742" s="142" customFormat="1" ht="12.75"/>
    <row r="1743" s="142" customFormat="1" ht="12.75"/>
    <row r="1744" s="142" customFormat="1" ht="12.75"/>
    <row r="1745" s="142" customFormat="1" ht="12.75"/>
    <row r="1746" s="142" customFormat="1" ht="12.75"/>
    <row r="1747" s="142" customFormat="1" ht="12.75"/>
    <row r="1748" s="142" customFormat="1" ht="12.75"/>
    <row r="1749" s="142" customFormat="1" ht="12.75"/>
    <row r="1750" s="142" customFormat="1" ht="12.75"/>
    <row r="1751" s="142" customFormat="1" ht="12.75"/>
    <row r="1752" s="142" customFormat="1" ht="12.75"/>
    <row r="1753" s="142" customFormat="1" ht="12.75"/>
    <row r="1754" s="142" customFormat="1" ht="12.75"/>
    <row r="1755" s="142" customFormat="1" ht="12.75"/>
    <row r="1756" s="142" customFormat="1" ht="12.75"/>
    <row r="1757" s="142" customFormat="1" ht="12.75"/>
    <row r="1758" s="142" customFormat="1" ht="12.75"/>
    <row r="1759" s="142" customFormat="1" ht="12.75"/>
    <row r="1760" s="142" customFormat="1" ht="12.75"/>
    <row r="1761" s="142" customFormat="1" ht="12.75"/>
    <row r="1762" s="142" customFormat="1" ht="12.75"/>
    <row r="1763" s="142" customFormat="1" ht="12.75"/>
    <row r="1764" s="142" customFormat="1" ht="12.75"/>
    <row r="1765" s="142" customFormat="1" ht="12.75"/>
    <row r="1766" s="142" customFormat="1" ht="12.75"/>
    <row r="1767" s="142" customFormat="1" ht="12.75"/>
    <row r="1768" s="142" customFormat="1" ht="12.75"/>
    <row r="1769" s="142" customFormat="1" ht="12.75"/>
    <row r="1770" s="142" customFormat="1" ht="12.75"/>
    <row r="1771" s="142" customFormat="1" ht="12.75"/>
    <row r="1772" s="142" customFormat="1" ht="12.75"/>
    <row r="1773" s="142" customFormat="1" ht="12.75"/>
    <row r="1774" s="142" customFormat="1" ht="12.75"/>
    <row r="1775" s="142" customFormat="1" ht="12.75"/>
    <row r="1776" s="142" customFormat="1" ht="12.75"/>
    <row r="1777" s="142" customFormat="1" ht="12.75"/>
    <row r="1778" s="142" customFormat="1" ht="12.75"/>
    <row r="1779" s="142" customFormat="1" ht="12.75"/>
    <row r="1780" s="142" customFormat="1" ht="12.75"/>
    <row r="1781" s="142" customFormat="1" ht="12.75"/>
    <row r="1782" s="142" customFormat="1" ht="12.75"/>
    <row r="1783" s="142" customFormat="1" ht="12.75"/>
    <row r="1784" s="142" customFormat="1" ht="12.75"/>
    <row r="1785" s="142" customFormat="1" ht="12.75"/>
    <row r="1786" s="142" customFormat="1" ht="12.75"/>
    <row r="1787" s="142" customFormat="1" ht="12.75"/>
    <row r="1788" s="142" customFormat="1" ht="12.75"/>
    <row r="1789" s="142" customFormat="1" ht="12.75"/>
    <row r="1790" s="142" customFormat="1" ht="12.75"/>
    <row r="1791" s="142" customFormat="1" ht="12.75"/>
    <row r="1792" s="142" customFormat="1" ht="12.75"/>
    <row r="1793" s="142" customFormat="1" ht="12.75"/>
    <row r="1794" s="142" customFormat="1" ht="12.75"/>
    <row r="1795" s="142" customFormat="1" ht="12.75"/>
    <row r="1796" s="142" customFormat="1" ht="12.75"/>
    <row r="1797" s="142" customFormat="1" ht="12.75"/>
    <row r="1798" s="142" customFormat="1" ht="12.75"/>
    <row r="1799" s="142" customFormat="1" ht="12.75"/>
    <row r="1800" s="142" customFormat="1" ht="12.75"/>
    <row r="1801" s="142" customFormat="1" ht="12.75"/>
    <row r="1802" s="142" customFormat="1" ht="12.75"/>
    <row r="1803" s="142" customFormat="1" ht="12.75"/>
    <row r="1804" s="142" customFormat="1" ht="12.75"/>
    <row r="1805" s="142" customFormat="1" ht="12.75"/>
    <row r="1806" s="142" customFormat="1" ht="12.75"/>
    <row r="1807" s="142" customFormat="1" ht="12.75"/>
    <row r="1808" s="142" customFormat="1" ht="12.75"/>
    <row r="1809" s="142" customFormat="1" ht="12.75"/>
    <row r="1810" s="142" customFormat="1" ht="12.75"/>
    <row r="1811" s="142" customFormat="1" ht="12.75"/>
    <row r="1812" s="142" customFormat="1" ht="12.75"/>
    <row r="1813" s="142" customFormat="1" ht="12.75"/>
    <row r="1814" s="142" customFormat="1" ht="12.75"/>
    <row r="1815" s="142" customFormat="1" ht="12.75"/>
    <row r="1816" s="142" customFormat="1" ht="12.75"/>
    <row r="1817" s="142" customFormat="1" ht="12.75"/>
    <row r="1818" s="142" customFormat="1" ht="12.75"/>
    <row r="1819" s="142" customFormat="1" ht="12.75"/>
    <row r="1820" s="142" customFormat="1" ht="12.75"/>
    <row r="1821" s="142" customFormat="1" ht="12.75"/>
    <row r="1822" s="142" customFormat="1" ht="12.75"/>
    <row r="1823" s="142" customFormat="1" ht="12.75"/>
    <row r="1824" s="142" customFormat="1" ht="12.75"/>
    <row r="1825" s="142" customFormat="1" ht="12.75"/>
    <row r="1826" s="142" customFormat="1" ht="12.75"/>
    <row r="1827" s="142" customFormat="1" ht="12.75"/>
    <row r="1828" s="142" customFormat="1" ht="12.75"/>
    <row r="1829" s="142" customFormat="1" ht="12.75"/>
    <row r="1830" s="142" customFormat="1" ht="12.75"/>
    <row r="1831" s="142" customFormat="1" ht="12.75"/>
    <row r="1832" s="142" customFormat="1" ht="12.75"/>
    <row r="1833" s="142" customFormat="1" ht="12.75"/>
    <row r="1834" s="142" customFormat="1" ht="12.75"/>
    <row r="1835" s="142" customFormat="1" ht="12.75"/>
    <row r="1836" s="142" customFormat="1" ht="12.75"/>
    <row r="1837" s="142" customFormat="1" ht="12.75"/>
    <row r="1838" s="142" customFormat="1" ht="12.75"/>
    <row r="1839" s="142" customFormat="1" ht="12.75"/>
    <row r="1840" s="142" customFormat="1" ht="12.75"/>
    <row r="1841" s="142" customFormat="1" ht="12.75"/>
    <row r="1842" s="142" customFormat="1" ht="12.75"/>
    <row r="1843" s="142" customFormat="1" ht="12.75"/>
    <row r="1844" s="142" customFormat="1" ht="12.75"/>
    <row r="1845" s="142" customFormat="1" ht="12.75"/>
    <row r="1846" s="142" customFormat="1" ht="12.75"/>
    <row r="1847" s="142" customFormat="1" ht="12.75"/>
    <row r="1848" s="142" customFormat="1" ht="12.75"/>
    <row r="1849" s="142" customFormat="1" ht="12.75"/>
    <row r="1850" s="142" customFormat="1" ht="12.75"/>
    <row r="1851" s="142" customFormat="1" ht="12.75"/>
    <row r="1852" s="142" customFormat="1" ht="12.75"/>
    <row r="1853" s="142" customFormat="1" ht="12.75"/>
    <row r="1854" s="142" customFormat="1" ht="12.75"/>
    <row r="1855" s="142" customFormat="1" ht="12.75"/>
    <row r="1856" s="142" customFormat="1" ht="12.75"/>
    <row r="1857" s="142" customFormat="1" ht="12.75"/>
    <row r="1858" s="142" customFormat="1" ht="12.75"/>
    <row r="1859" s="142" customFormat="1" ht="12.75"/>
    <row r="1860" s="142" customFormat="1" ht="12.75"/>
    <row r="1861" s="142" customFormat="1" ht="12.75"/>
    <row r="1862" s="142" customFormat="1" ht="12.75"/>
    <row r="1863" s="142" customFormat="1" ht="12.75"/>
    <row r="1864" s="142" customFormat="1" ht="12.75"/>
    <row r="1865" s="142" customFormat="1" ht="12.75"/>
    <row r="1866" s="142" customFormat="1" ht="12.75"/>
    <row r="1867" s="142" customFormat="1" ht="12.75"/>
    <row r="1868" s="142" customFormat="1" ht="12.75"/>
    <row r="1869" s="142" customFormat="1" ht="12.75"/>
    <row r="1870" s="142" customFormat="1" ht="12.75"/>
    <row r="1871" s="142" customFormat="1" ht="12.75"/>
    <row r="1872" s="142" customFormat="1" ht="12.75"/>
    <row r="1873" s="142" customFormat="1" ht="12.75"/>
    <row r="1874" s="142" customFormat="1" ht="12.75"/>
    <row r="1875" s="142" customFormat="1" ht="12.75"/>
    <row r="1876" s="142" customFormat="1" ht="12.75"/>
    <row r="1877" s="142" customFormat="1" ht="12.75"/>
    <row r="1878" s="142" customFormat="1" ht="12.75"/>
    <row r="1879" s="142" customFormat="1" ht="12.75"/>
    <row r="1880" s="142" customFormat="1" ht="12.75"/>
    <row r="1881" s="142" customFormat="1" ht="12.75"/>
    <row r="1882" s="142" customFormat="1" ht="12.75"/>
    <row r="1883" s="142" customFormat="1" ht="12.75"/>
    <row r="1884" s="142" customFormat="1" ht="12.75"/>
    <row r="1885" s="142" customFormat="1" ht="12.75"/>
    <row r="1886" s="142" customFormat="1" ht="12.75"/>
    <row r="1887" s="142" customFormat="1" ht="12.75"/>
    <row r="1888" s="142" customFormat="1" ht="12.75"/>
    <row r="1889" s="142" customFormat="1" ht="12.75"/>
    <row r="1890" s="142" customFormat="1" ht="12.75"/>
    <row r="1891" s="142" customFormat="1" ht="12.75"/>
    <row r="1892" s="142" customFormat="1" ht="12.75"/>
    <row r="1893" s="142" customFormat="1" ht="12.75"/>
    <row r="1894" s="142" customFormat="1" ht="12.75"/>
    <row r="1895" s="142" customFormat="1" ht="12.75"/>
    <row r="1896" s="142" customFormat="1" ht="12.75"/>
    <row r="1897" s="142" customFormat="1" ht="12.75"/>
    <row r="1898" s="142" customFormat="1" ht="12.75"/>
    <row r="1899" s="142" customFormat="1" ht="12.75"/>
    <row r="1900" s="142" customFormat="1" ht="12.75"/>
    <row r="1901" s="142" customFormat="1" ht="12.75"/>
    <row r="1902" s="142" customFormat="1" ht="12.75"/>
    <row r="1903" s="142" customFormat="1" ht="12.75"/>
    <row r="1904" s="142" customFormat="1" ht="12.75"/>
    <row r="1905" s="142" customFormat="1" ht="12.75"/>
    <row r="1906" s="142" customFormat="1" ht="12.75"/>
    <row r="1907" s="142" customFormat="1" ht="12.75"/>
    <row r="1908" s="142" customFormat="1" ht="12.75"/>
    <row r="1909" s="142" customFormat="1" ht="12.75"/>
    <row r="1910" s="142" customFormat="1" ht="12.75"/>
    <row r="1911" s="142" customFormat="1" ht="12.75"/>
    <row r="1912" s="142" customFormat="1" ht="12.75"/>
    <row r="1913" s="142" customFormat="1" ht="12.75"/>
    <row r="1914" s="142" customFormat="1" ht="12.75"/>
    <row r="1915" s="142" customFormat="1" ht="12.75"/>
    <row r="1916" s="142" customFormat="1" ht="12.75"/>
    <row r="1917" s="142" customFormat="1" ht="12.75"/>
    <row r="1918" s="142" customFormat="1" ht="12.75"/>
    <row r="1919" s="142" customFormat="1" ht="12.75"/>
    <row r="1920" s="142" customFormat="1" ht="12.75"/>
    <row r="1921" s="142" customFormat="1" ht="12.75"/>
    <row r="1922" s="142" customFormat="1" ht="12.75"/>
    <row r="1923" s="142" customFormat="1" ht="12.75"/>
    <row r="1924" s="142" customFormat="1" ht="12.75"/>
    <row r="1925" s="142" customFormat="1" ht="12.75"/>
    <row r="1926" s="142" customFormat="1" ht="12.75"/>
    <row r="1927" s="142" customFormat="1" ht="12.75"/>
    <row r="1928" s="142" customFormat="1" ht="12.75"/>
    <row r="1929" s="142" customFormat="1" ht="12.75"/>
    <row r="1930" s="142" customFormat="1" ht="12.75"/>
    <row r="1931" s="142" customFormat="1" ht="12.75"/>
    <row r="1932" s="142" customFormat="1" ht="12.75"/>
    <row r="1933" s="142" customFormat="1" ht="12.75"/>
    <row r="1934" s="142" customFormat="1" ht="12.75"/>
    <row r="1935" s="142" customFormat="1" ht="12.75"/>
    <row r="1936" s="142" customFormat="1" ht="12.75"/>
    <row r="1937" s="142" customFormat="1" ht="12.75"/>
    <row r="1938" s="142" customFormat="1" ht="12.75"/>
    <row r="1939" s="142" customFormat="1" ht="12.75"/>
    <row r="1940" s="142" customFormat="1" ht="12.75"/>
    <row r="1941" s="142" customFormat="1" ht="12.75"/>
    <row r="1942" s="142" customFormat="1" ht="12.75"/>
    <row r="1943" s="142" customFormat="1" ht="12.75"/>
    <row r="1944" s="142" customFormat="1" ht="12.75"/>
    <row r="1945" s="142" customFormat="1" ht="12.75"/>
    <row r="1946" s="142" customFormat="1" ht="12.75"/>
    <row r="1947" s="142" customFormat="1" ht="12.75"/>
    <row r="1948" s="142" customFormat="1" ht="12.75"/>
    <row r="1949" s="142" customFormat="1" ht="12.75"/>
    <row r="1950" s="142" customFormat="1" ht="12.75"/>
    <row r="1951" s="142" customFormat="1" ht="12.75"/>
    <row r="1952" s="142" customFormat="1" ht="12.75"/>
    <row r="1953" s="142" customFormat="1" ht="12.75"/>
    <row r="1954" s="142" customFormat="1" ht="12.75"/>
    <row r="1955" s="142" customFormat="1" ht="12.75"/>
    <row r="1956" s="142" customFormat="1" ht="12.75"/>
    <row r="1957" s="142" customFormat="1" ht="12.75"/>
    <row r="1958" s="142" customFormat="1" ht="12.75"/>
    <row r="1959" s="142" customFormat="1" ht="12.75"/>
    <row r="1960" s="142" customFormat="1" ht="12.75"/>
    <row r="1961" s="142" customFormat="1" ht="12.75"/>
    <row r="1962" s="142" customFormat="1" ht="12.75"/>
    <row r="1963" s="142" customFormat="1" ht="12.75"/>
    <row r="1964" s="142" customFormat="1" ht="12.75"/>
    <row r="1965" s="142" customFormat="1" ht="12.75"/>
    <row r="1966" s="142" customFormat="1" ht="12.75"/>
    <row r="1967" s="142" customFormat="1" ht="12.75"/>
    <row r="1968" s="142" customFormat="1" ht="12.75"/>
    <row r="1969" s="142" customFormat="1" ht="12.75"/>
    <row r="1970" s="142" customFormat="1" ht="12.75"/>
    <row r="1971" s="142" customFormat="1" ht="12.75"/>
    <row r="1972" s="142" customFormat="1" ht="12.75"/>
    <row r="1973" s="142" customFormat="1" ht="12.75"/>
    <row r="1974" s="142" customFormat="1" ht="12.75"/>
    <row r="1975" s="142" customFormat="1" ht="12.75"/>
    <row r="1976" s="142" customFormat="1" ht="12.75"/>
    <row r="1977" s="142" customFormat="1" ht="12.75"/>
    <row r="1978" s="142" customFormat="1" ht="12.75"/>
    <row r="1979" s="142" customFormat="1" ht="12.75"/>
    <row r="1980" s="142" customFormat="1" ht="12.75"/>
    <row r="1981" s="142" customFormat="1" ht="12.75"/>
    <row r="1982" s="142" customFormat="1" ht="12.75"/>
    <row r="1983" s="142" customFormat="1" ht="12.75"/>
    <row r="1984" s="142" customFormat="1" ht="12.75"/>
    <row r="1985" s="142" customFormat="1" ht="12.75"/>
    <row r="1986" s="142" customFormat="1" ht="12.75"/>
    <row r="1987" s="142" customFormat="1" ht="12.75"/>
    <row r="1988" s="142" customFormat="1" ht="12.75"/>
    <row r="1989" s="142" customFormat="1" ht="12.75"/>
    <row r="1990" s="142" customFormat="1" ht="12.75"/>
    <row r="1991" s="142" customFormat="1" ht="12.75"/>
    <row r="1992" s="142" customFormat="1" ht="12.75"/>
    <row r="1993" s="142" customFormat="1" ht="12.75"/>
    <row r="1994" s="142" customFormat="1" ht="12.75"/>
    <row r="1995" s="142" customFormat="1" ht="12.75"/>
    <row r="1996" s="142" customFormat="1" ht="12.75"/>
    <row r="1997" s="142" customFormat="1" ht="12.75"/>
    <row r="1998" s="142" customFormat="1" ht="12.75"/>
    <row r="1999" s="142" customFormat="1" ht="12.75"/>
    <row r="2000" s="142" customFormat="1" ht="12.75"/>
    <row r="2001" s="142" customFormat="1" ht="12.75"/>
    <row r="2002" s="142" customFormat="1" ht="12.75"/>
    <row r="2003" s="142" customFormat="1" ht="12.75"/>
    <row r="2004" s="142" customFormat="1" ht="12.75"/>
    <row r="2005" s="142" customFormat="1" ht="12.75"/>
    <row r="2006" s="142" customFormat="1" ht="12.75"/>
    <row r="2007" s="142" customFormat="1" ht="12.75"/>
    <row r="2008" s="142" customFormat="1" ht="12.75"/>
    <row r="2009" s="142" customFormat="1" ht="12.75"/>
    <row r="2010" s="142" customFormat="1" ht="12.75"/>
    <row r="2011" s="142" customFormat="1" ht="12.75"/>
    <row r="2012" s="142" customFormat="1" ht="12.75"/>
    <row r="2013" s="142" customFormat="1" ht="12.75"/>
    <row r="2014" s="142" customFormat="1" ht="12.75"/>
    <row r="2015" s="142" customFormat="1" ht="12.75"/>
    <row r="2016" s="142" customFormat="1" ht="12.75"/>
    <row r="2017" s="142" customFormat="1" ht="12.75"/>
    <row r="2018" s="142" customFormat="1" ht="12.75"/>
    <row r="2019" s="142" customFormat="1" ht="12.75"/>
    <row r="2020" s="142" customFormat="1" ht="12.75"/>
    <row r="2021" s="142" customFormat="1" ht="12.75"/>
    <row r="2022" s="142" customFormat="1" ht="12.75"/>
    <row r="2023" s="142" customFormat="1" ht="12.75"/>
    <row r="2024" s="142" customFormat="1" ht="12.75"/>
    <row r="2025" s="142" customFormat="1" ht="12.75"/>
    <row r="2026" s="142" customFormat="1" ht="12.75"/>
    <row r="2027" s="142" customFormat="1" ht="12.75"/>
    <row r="2028" s="142" customFormat="1" ht="12.75"/>
    <row r="2029" s="142" customFormat="1" ht="12.75"/>
    <row r="2030" s="142" customFormat="1" ht="12.75"/>
    <row r="2031" s="142" customFormat="1" ht="12.75"/>
    <row r="2032" s="142" customFormat="1" ht="12.75"/>
    <row r="2033" s="142" customFormat="1" ht="12.75"/>
    <row r="2034" s="142" customFormat="1" ht="12.75"/>
    <row r="2035" s="142" customFormat="1" ht="12.75"/>
    <row r="2036" s="142" customFormat="1" ht="12.75"/>
    <row r="2037" s="142" customFormat="1" ht="12.75"/>
    <row r="2038" s="142" customFormat="1" ht="12.75"/>
    <row r="2039" s="142" customFormat="1" ht="12.75"/>
    <row r="2040" s="142" customFormat="1" ht="12.75"/>
    <row r="2041" s="142" customFormat="1" ht="12.75"/>
    <row r="2042" s="142" customFormat="1" ht="12.75"/>
    <row r="2043" s="142" customFormat="1" ht="12.75"/>
    <row r="2044" s="142" customFormat="1" ht="12.75"/>
    <row r="2045" s="142" customFormat="1" ht="12.75"/>
    <row r="2046" s="142" customFormat="1" ht="12.75"/>
    <row r="2047" s="142" customFormat="1" ht="12.75"/>
    <row r="2048" s="142" customFormat="1" ht="12.75"/>
    <row r="2049" s="142" customFormat="1" ht="12.75"/>
    <row r="2050" s="142" customFormat="1" ht="12.75"/>
    <row r="2051" s="142" customFormat="1" ht="12.75"/>
    <row r="2052" s="142" customFormat="1" ht="12.75"/>
    <row r="2053" s="142" customFormat="1" ht="12.75"/>
    <row r="2054" s="142" customFormat="1" ht="12.75"/>
    <row r="2055" s="142" customFormat="1" ht="12.75"/>
    <row r="2056" s="142" customFormat="1" ht="12.75"/>
    <row r="2057" s="142" customFormat="1" ht="12.75"/>
    <row r="2058" s="142" customFormat="1" ht="12.75"/>
    <row r="2059" s="142" customFormat="1" ht="12.75"/>
    <row r="2060" s="142" customFormat="1" ht="12.75"/>
    <row r="2061" s="142" customFormat="1" ht="12.75"/>
    <row r="2062" s="142" customFormat="1" ht="12.75"/>
    <row r="2063" s="142" customFormat="1" ht="12.75"/>
    <row r="2064" s="142" customFormat="1" ht="12.75"/>
    <row r="2065" s="142" customFormat="1" ht="12.75"/>
    <row r="2066" s="142" customFormat="1" ht="12.75"/>
    <row r="2067" s="142" customFormat="1" ht="12.75"/>
    <row r="2068" s="142" customFormat="1" ht="12.75"/>
    <row r="2069" s="142" customFormat="1" ht="12.75"/>
    <row r="2070" s="142" customFormat="1" ht="12.75"/>
    <row r="2071" s="142" customFormat="1" ht="12.75"/>
    <row r="2072" s="142" customFormat="1" ht="12.75"/>
    <row r="2073" s="142" customFormat="1" ht="12.75"/>
    <row r="2074" s="142" customFormat="1" ht="12.75"/>
    <row r="2075" s="142" customFormat="1" ht="12.75"/>
    <row r="2076" s="142" customFormat="1" ht="12.75"/>
    <row r="2077" s="142" customFormat="1" ht="12.75"/>
    <row r="2078" s="142" customFormat="1" ht="12.75"/>
    <row r="2079" s="142" customFormat="1" ht="12.75"/>
    <row r="2080" s="142" customFormat="1" ht="12.75"/>
    <row r="2081" s="142" customFormat="1" ht="12.75"/>
    <row r="2082" s="142" customFormat="1" ht="12.75"/>
    <row r="2083" s="142" customFormat="1" ht="12.75"/>
    <row r="2084" s="142" customFormat="1" ht="12.75"/>
    <row r="2085" s="142" customFormat="1" ht="12.75"/>
    <row r="2086" s="142" customFormat="1" ht="12.75"/>
    <row r="2087" s="142" customFormat="1" ht="12.75"/>
    <row r="2088" s="142" customFormat="1" ht="12.75"/>
    <row r="2089" s="142" customFormat="1" ht="12.75"/>
    <row r="2090" s="142" customFormat="1" ht="12.75"/>
    <row r="2091" s="142" customFormat="1" ht="12.75"/>
    <row r="2092" s="142" customFormat="1" ht="12.75"/>
    <row r="2093" s="142" customFormat="1" ht="12.75"/>
    <row r="2094" s="142" customFormat="1" ht="12.75"/>
    <row r="2095" s="142" customFormat="1" ht="12.75"/>
    <row r="2096" s="142" customFormat="1" ht="12.75"/>
    <row r="2097" s="142" customFormat="1" ht="12.75"/>
    <row r="2098" s="142" customFormat="1" ht="12.75"/>
    <row r="2099" s="142" customFormat="1" ht="12.75"/>
    <row r="2100" s="142" customFormat="1" ht="12.75"/>
    <row r="2101" s="142" customFormat="1" ht="12.75"/>
    <row r="2102" s="142" customFormat="1" ht="12.75"/>
    <row r="2103" s="142" customFormat="1" ht="12.75"/>
    <row r="2104" s="142" customFormat="1" ht="12.75"/>
    <row r="2105" s="142" customFormat="1" ht="12.75"/>
    <row r="2106" s="142" customFormat="1" ht="12.75"/>
    <row r="2107" s="142" customFormat="1" ht="12.75"/>
    <row r="2108" s="142" customFormat="1" ht="12.75"/>
    <row r="2109" s="142" customFormat="1" ht="12.75"/>
    <row r="2110" s="142" customFormat="1" ht="12.75"/>
    <row r="2111" s="142" customFormat="1" ht="12.75"/>
    <row r="2112" s="142" customFormat="1" ht="12.75"/>
    <row r="2113" s="142" customFormat="1" ht="12.75"/>
    <row r="2114" s="142" customFormat="1" ht="12.75"/>
    <row r="2115" s="142" customFormat="1" ht="12.75"/>
    <row r="2116" s="142" customFormat="1" ht="12.75"/>
    <row r="2117" s="142" customFormat="1" ht="12.75"/>
    <row r="2118" s="142" customFormat="1" ht="12.75"/>
    <row r="2119" s="142" customFormat="1" ht="12.75"/>
    <row r="2120" s="142" customFormat="1" ht="12.75"/>
    <row r="2121" s="142" customFormat="1" ht="12.75"/>
    <row r="2122" s="142" customFormat="1" ht="12.75"/>
    <row r="2123" s="142" customFormat="1" ht="12.75"/>
    <row r="2124" s="142" customFormat="1" ht="12.75"/>
    <row r="2125" s="142" customFormat="1" ht="12.75"/>
    <row r="2126" s="142" customFormat="1" ht="12.75"/>
    <row r="2127" s="142" customFormat="1" ht="12.75"/>
    <row r="2128" s="142" customFormat="1" ht="12.75"/>
    <row r="2129" s="142" customFormat="1" ht="12.75"/>
    <row r="2130" s="142" customFormat="1" ht="12.75"/>
    <row r="2131" s="142" customFormat="1" ht="12.75"/>
    <row r="2132" s="142" customFormat="1" ht="12.75"/>
    <row r="2133" s="142" customFormat="1" ht="12.75"/>
    <row r="2134" s="142" customFormat="1" ht="12.75"/>
    <row r="2135" s="142" customFormat="1" ht="12.75"/>
    <row r="2136" s="142" customFormat="1" ht="12.75"/>
    <row r="2137" s="142" customFormat="1" ht="12.75"/>
    <row r="2138" s="142" customFormat="1" ht="12.75"/>
    <row r="2139" s="142" customFormat="1" ht="12.75"/>
    <row r="2140" s="142" customFormat="1" ht="12.75"/>
    <row r="2141" s="142" customFormat="1" ht="12.75"/>
    <row r="2142" s="142" customFormat="1" ht="12.75"/>
    <row r="2143" s="142" customFormat="1" ht="12.75"/>
    <row r="2144" s="142" customFormat="1" ht="12.75"/>
    <row r="2145" s="142" customFormat="1" ht="12.75"/>
    <row r="2146" s="142" customFormat="1" ht="12.75"/>
    <row r="2147" s="142" customFormat="1" ht="12.75"/>
    <row r="2148" s="142" customFormat="1" ht="12.75"/>
    <row r="2149" s="142" customFormat="1" ht="12.75"/>
    <row r="2150" s="142" customFormat="1" ht="12.75"/>
    <row r="2151" s="142" customFormat="1" ht="12.75"/>
    <row r="2152" s="142" customFormat="1" ht="12.75"/>
    <row r="2153" s="142" customFormat="1" ht="12.75"/>
    <row r="2154" s="142" customFormat="1" ht="12.75"/>
    <row r="2155" s="142" customFormat="1" ht="12.75"/>
    <row r="2156" s="142" customFormat="1" ht="12.75"/>
    <row r="2157" s="142" customFormat="1" ht="12.75"/>
    <row r="2158" s="142" customFormat="1" ht="12.75"/>
    <row r="2159" s="142" customFormat="1" ht="12.75"/>
    <row r="2160" s="142" customFormat="1" ht="12.75"/>
    <row r="2161" s="142" customFormat="1" ht="12.75"/>
    <row r="2162" s="142" customFormat="1" ht="12.75"/>
    <row r="2163" s="142" customFormat="1" ht="12.75"/>
    <row r="2164" s="142" customFormat="1" ht="12.75"/>
    <row r="2165" s="142" customFormat="1" ht="12.75"/>
    <row r="2166" s="142" customFormat="1" ht="12.75"/>
    <row r="2167" s="142" customFormat="1" ht="12.75"/>
    <row r="2168" s="142" customFormat="1" ht="12.75"/>
    <row r="2169" s="142" customFormat="1" ht="12.75"/>
    <row r="2170" s="142" customFormat="1" ht="12.75"/>
    <row r="2171" s="142" customFormat="1" ht="12.75"/>
    <row r="2172" s="142" customFormat="1" ht="12.75"/>
    <row r="2173" s="142" customFormat="1" ht="12.75"/>
    <row r="2174" s="142" customFormat="1" ht="12.75"/>
    <row r="2175" s="142" customFormat="1" ht="12.75"/>
    <row r="2176" s="142" customFormat="1" ht="12.75"/>
    <row r="2177" s="142" customFormat="1" ht="12.75"/>
    <row r="2178" s="142" customFormat="1" ht="12.75"/>
    <row r="2179" s="142" customFormat="1" ht="12.75"/>
    <row r="2180" s="142" customFormat="1" ht="12.75"/>
    <row r="2181" s="142" customFormat="1" ht="12.75"/>
    <row r="2182" s="142" customFormat="1" ht="12.75"/>
    <row r="2183" s="142" customFormat="1" ht="12.75"/>
    <row r="2184" s="142" customFormat="1" ht="12.75"/>
    <row r="2185" s="142" customFormat="1" ht="12.75"/>
    <row r="2186" s="142" customFormat="1" ht="12.75"/>
    <row r="2187" s="142" customFormat="1" ht="12.75"/>
    <row r="2188" s="142" customFormat="1" ht="12.75"/>
    <row r="2189" s="142" customFormat="1" ht="12.75"/>
    <row r="2190" s="142" customFormat="1" ht="12.75"/>
    <row r="2191" s="142" customFormat="1" ht="12.75"/>
    <row r="2192" s="142" customFormat="1" ht="12.75"/>
    <row r="2193" s="142" customFormat="1" ht="12.75"/>
    <row r="2194" s="142" customFormat="1" ht="12.75"/>
    <row r="2195" s="142" customFormat="1" ht="12.75"/>
    <row r="2196" s="142" customFormat="1" ht="12.75"/>
    <row r="2197" s="142" customFormat="1" ht="12.75"/>
    <row r="2198" s="142" customFormat="1" ht="12.75"/>
    <row r="2199" s="142" customFormat="1" ht="12.75"/>
    <row r="2200" s="142" customFormat="1" ht="12.75"/>
    <row r="2201" s="142" customFormat="1" ht="12.75"/>
    <row r="2202" s="142" customFormat="1" ht="12.75"/>
    <row r="2203" s="142" customFormat="1" ht="12.75"/>
    <row r="2204" s="142" customFormat="1" ht="12.75"/>
    <row r="2205" s="142" customFormat="1" ht="12.75"/>
    <row r="2206" s="142" customFormat="1" ht="12.75"/>
    <row r="2207" s="142" customFormat="1" ht="12.75"/>
    <row r="2208" s="142" customFormat="1" ht="12.75"/>
    <row r="2209" s="142" customFormat="1" ht="12.75"/>
    <row r="2210" s="142" customFormat="1" ht="12.75"/>
    <row r="2211" s="142" customFormat="1" ht="12.75"/>
    <row r="2212" s="142" customFormat="1" ht="12.75"/>
    <row r="2213" s="142" customFormat="1" ht="12.75"/>
    <row r="2214" s="142" customFormat="1" ht="12.75"/>
    <row r="2215" s="142" customFormat="1" ht="12.75"/>
    <row r="2216" s="142" customFormat="1" ht="12.75"/>
    <row r="2217" s="142" customFormat="1" ht="12.75"/>
    <row r="2218" s="142" customFormat="1" ht="12.75"/>
    <row r="2219" s="142" customFormat="1" ht="12.75"/>
    <row r="2220" s="142" customFormat="1" ht="12.75"/>
    <row r="2221" s="142" customFormat="1" ht="12.75"/>
    <row r="2222" s="142" customFormat="1" ht="12.75"/>
    <row r="2223" s="142" customFormat="1" ht="12.75"/>
    <row r="2224" s="142" customFormat="1" ht="12.75"/>
    <row r="2225" s="142" customFormat="1" ht="12.75"/>
    <row r="2226" s="142" customFormat="1" ht="12.75"/>
    <row r="2227" s="142" customFormat="1" ht="12.75"/>
    <row r="2228" s="142" customFormat="1" ht="12.75"/>
    <row r="2229" s="142" customFormat="1" ht="12.75"/>
    <row r="2230" s="142" customFormat="1" ht="12.75"/>
    <row r="2231" s="142" customFormat="1" ht="12.75"/>
    <row r="2232" s="142" customFormat="1" ht="12.75"/>
    <row r="2233" s="142" customFormat="1" ht="12.75"/>
    <row r="2234" s="142" customFormat="1" ht="12.75"/>
    <row r="2235" s="142" customFormat="1" ht="12.75"/>
    <row r="2236" s="142" customFormat="1" ht="12.75"/>
    <row r="2237" s="142" customFormat="1" ht="12.75"/>
    <row r="2238" s="142" customFormat="1" ht="12.75"/>
    <row r="2239" s="142" customFormat="1" ht="12.75"/>
    <row r="2240" s="142" customFormat="1" ht="12.75"/>
    <row r="2241" s="142" customFormat="1" ht="12.75"/>
    <row r="2242" s="142" customFormat="1" ht="12.75"/>
    <row r="2243" s="142" customFormat="1" ht="12.75"/>
    <row r="2244" s="142" customFormat="1" ht="12.75"/>
    <row r="2245" s="142" customFormat="1" ht="12.75"/>
    <row r="2246" s="142" customFormat="1" ht="12.75"/>
    <row r="2247" s="142" customFormat="1" ht="12.75"/>
    <row r="2248" s="142" customFormat="1" ht="12.75"/>
    <row r="2249" s="142" customFormat="1" ht="12.75"/>
    <row r="2250" s="142" customFormat="1" ht="12.75"/>
    <row r="2251" s="142" customFormat="1" ht="12.75"/>
    <row r="2252" s="142" customFormat="1" ht="12.75"/>
    <row r="2253" s="142" customFormat="1" ht="12.75"/>
    <row r="2254" s="142" customFormat="1" ht="12.75"/>
    <row r="2255" s="142" customFormat="1" ht="12.75"/>
    <row r="2256" s="142" customFormat="1" ht="12.75"/>
    <row r="2257" s="142" customFormat="1" ht="12.75"/>
    <row r="2258" s="142" customFormat="1" ht="12.75"/>
    <row r="2259" s="142" customFormat="1" ht="12.75"/>
    <row r="2260" s="142" customFormat="1" ht="12.75"/>
    <row r="2261" s="142" customFormat="1" ht="12.75"/>
    <row r="2262" s="142" customFormat="1" ht="12.75"/>
    <row r="2263" s="142" customFormat="1" ht="12.75"/>
    <row r="2264" s="142" customFormat="1" ht="12.75"/>
    <row r="2265" s="142" customFormat="1" ht="12.75"/>
    <row r="2266" s="142" customFormat="1" ht="12.75"/>
    <row r="2267" s="142" customFormat="1" ht="12.75"/>
    <row r="2268" s="142" customFormat="1" ht="12.75"/>
    <row r="2269" s="142" customFormat="1" ht="12.75"/>
    <row r="2270" s="142" customFormat="1" ht="12.75"/>
    <row r="2271" s="142" customFormat="1" ht="12.75"/>
    <row r="2272" s="142" customFormat="1" ht="12.75"/>
    <row r="2273" s="142" customFormat="1" ht="12.75"/>
    <row r="2274" s="142" customFormat="1" ht="12.75"/>
    <row r="2275" s="142" customFormat="1" ht="12.75"/>
    <row r="2276" s="142" customFormat="1" ht="12.75"/>
    <row r="2277" s="142" customFormat="1" ht="12.75"/>
    <row r="2278" s="142" customFormat="1" ht="12.75"/>
    <row r="2279" s="142" customFormat="1" ht="12.75"/>
    <row r="2280" s="142" customFormat="1" ht="12.75"/>
    <row r="2281" s="142" customFormat="1" ht="12.75"/>
    <row r="2282" s="142" customFormat="1" ht="12.75"/>
    <row r="2283" s="142" customFormat="1" ht="12.75"/>
    <row r="2284" s="142" customFormat="1" ht="12.75"/>
    <row r="2285" s="142" customFormat="1" ht="12.75"/>
    <row r="2286" s="142" customFormat="1" ht="12.75"/>
    <row r="2287" s="142" customFormat="1" ht="12.75"/>
    <row r="2288" s="142" customFormat="1" ht="12.75"/>
    <row r="2289" s="142" customFormat="1" ht="12.75"/>
    <row r="2290" s="142" customFormat="1" ht="12.75"/>
    <row r="2291" s="142" customFormat="1" ht="12.75"/>
    <row r="2292" s="142" customFormat="1" ht="12.75"/>
    <row r="2293" s="142" customFormat="1" ht="12.75"/>
    <row r="2294" s="142" customFormat="1" ht="12.75"/>
    <row r="2295" s="142" customFormat="1" ht="12.75"/>
    <row r="2296" s="142" customFormat="1" ht="12.75"/>
    <row r="2297" s="142" customFormat="1" ht="12.75"/>
    <row r="2298" s="142" customFormat="1" ht="12.75"/>
    <row r="2299" s="142" customFormat="1" ht="12.75"/>
    <row r="2300" s="142" customFormat="1" ht="12.75"/>
    <row r="2301" s="142" customFormat="1" ht="12.75"/>
    <row r="2302" s="142" customFormat="1" ht="12.75"/>
    <row r="2303" s="142" customFormat="1" ht="12.75"/>
    <row r="2304" s="142" customFormat="1" ht="12.75"/>
    <row r="2305" s="142" customFormat="1" ht="12.75"/>
    <row r="2306" s="142" customFormat="1" ht="12.75"/>
    <row r="2307" s="142" customFormat="1" ht="12.75"/>
    <row r="2308" s="142" customFormat="1" ht="12.75"/>
    <row r="2309" s="142" customFormat="1" ht="12.75"/>
    <row r="2310" s="142" customFormat="1" ht="12.75"/>
    <row r="2311" s="142" customFormat="1" ht="12.75"/>
    <row r="2312" s="142" customFormat="1" ht="12.75"/>
    <row r="2313" s="142" customFormat="1" ht="12.75"/>
    <row r="2314" s="142" customFormat="1" ht="12.75"/>
    <row r="2315" s="142" customFormat="1" ht="12.75"/>
    <row r="2316" s="142" customFormat="1" ht="12.75"/>
    <row r="2317" s="142" customFormat="1" ht="12.75"/>
    <row r="2318" s="142" customFormat="1" ht="12.75"/>
    <row r="2319" s="142" customFormat="1" ht="12.75"/>
    <row r="2320" s="142" customFormat="1" ht="12.75"/>
    <row r="2321" s="142" customFormat="1" ht="12.75"/>
    <row r="2322" s="142" customFormat="1" ht="12.75"/>
    <row r="2323" s="142" customFormat="1" ht="12.75"/>
    <row r="2324" s="142" customFormat="1" ht="12.75"/>
    <row r="2325" s="142" customFormat="1" ht="12.75"/>
    <row r="2326" s="142" customFormat="1" ht="12.75"/>
    <row r="2327" s="142" customFormat="1" ht="12.75"/>
    <row r="2328" s="142" customFormat="1" ht="12.75"/>
    <row r="2329" s="142" customFormat="1" ht="12.75"/>
    <row r="2330" s="142" customFormat="1" ht="12.75"/>
    <row r="2331" s="142" customFormat="1" ht="12.75"/>
    <row r="2332" s="142" customFormat="1" ht="12.75"/>
    <row r="2333" s="142" customFormat="1" ht="12.75"/>
    <row r="2334" s="142" customFormat="1" ht="12.75"/>
    <row r="2335" s="142" customFormat="1" ht="12.75"/>
    <row r="2336" s="142" customFormat="1" ht="12.75"/>
    <row r="2337" s="142" customFormat="1" ht="12.75"/>
    <row r="2338" s="142" customFormat="1" ht="12.75"/>
    <row r="2339" s="142" customFormat="1" ht="12.75"/>
    <row r="2340" s="142" customFormat="1" ht="12.75"/>
    <row r="2341" s="142" customFormat="1" ht="12.75"/>
    <row r="2342" s="142" customFormat="1" ht="12.75"/>
    <row r="2343" s="142" customFormat="1" ht="12.75"/>
    <row r="2344" s="142" customFormat="1" ht="12.75"/>
    <row r="2345" s="142" customFormat="1" ht="12.75"/>
    <row r="2346" s="142" customFormat="1" ht="12.75"/>
    <row r="2347" s="142" customFormat="1" ht="12.75"/>
    <row r="2348" s="142" customFormat="1" ht="12.75"/>
    <row r="2349" s="142" customFormat="1" ht="12.75"/>
    <row r="2350" s="142" customFormat="1" ht="12.75"/>
    <row r="2351" s="142" customFormat="1" ht="12.75"/>
    <row r="2352" s="142" customFormat="1" ht="12.75"/>
    <row r="2353" s="142" customFormat="1" ht="12.75"/>
    <row r="2354" s="142" customFormat="1" ht="12.75"/>
    <row r="2355" s="142" customFormat="1" ht="12.75"/>
    <row r="2356" s="142" customFormat="1" ht="12.75"/>
    <row r="2357" s="142" customFormat="1" ht="12.75"/>
    <row r="2358" s="142" customFormat="1" ht="12.75"/>
    <row r="2359" s="142" customFormat="1" ht="12.75"/>
    <row r="2360" s="142" customFormat="1" ht="12.75"/>
    <row r="2361" s="142" customFormat="1" ht="12.75"/>
    <row r="2362" s="142" customFormat="1" ht="12.75"/>
    <row r="2363" s="142" customFormat="1" ht="12.75"/>
    <row r="2364" s="142" customFormat="1" ht="12.75"/>
    <row r="2365" s="142" customFormat="1" ht="12.75"/>
    <row r="2366" s="142" customFormat="1" ht="12.75"/>
    <row r="2367" s="142" customFormat="1" ht="12.75"/>
    <row r="2368" s="142" customFormat="1" ht="12.75"/>
    <row r="2369" s="142" customFormat="1" ht="12.75"/>
    <row r="2370" s="142" customFormat="1" ht="12.75"/>
    <row r="2371" s="142" customFormat="1" ht="12.75"/>
    <row r="2372" s="142" customFormat="1" ht="12.75"/>
    <row r="2373" s="142" customFormat="1" ht="12.75"/>
    <row r="2374" s="142" customFormat="1" ht="12.75"/>
    <row r="2375" s="142" customFormat="1" ht="12.75"/>
    <row r="2376" s="142" customFormat="1" ht="12.75"/>
    <row r="2377" s="142" customFormat="1" ht="12.75"/>
    <row r="2378" s="142" customFormat="1" ht="12.75"/>
    <row r="2379" s="142" customFormat="1" ht="12.75"/>
    <row r="2380" s="142" customFormat="1" ht="12.75"/>
    <row r="2381" s="142" customFormat="1" ht="12.75"/>
    <row r="2382" s="142" customFormat="1" ht="12.75"/>
    <row r="2383" s="142" customFormat="1" ht="12.75"/>
    <row r="2384" s="142" customFormat="1" ht="12.75"/>
    <row r="2385" s="142" customFormat="1" ht="12.75"/>
    <row r="2386" s="142" customFormat="1" ht="12.75"/>
    <row r="2387" s="142" customFormat="1" ht="12.75"/>
    <row r="2388" s="142" customFormat="1" ht="12.75"/>
    <row r="2389" s="142" customFormat="1" ht="12.75"/>
    <row r="2390" s="142" customFormat="1" ht="12.75"/>
    <row r="2391" s="142" customFormat="1" ht="12.75"/>
    <row r="2392" s="142" customFormat="1" ht="12.75"/>
    <row r="2393" s="142" customFormat="1" ht="12.75"/>
    <row r="2394" s="142" customFormat="1" ht="12.75"/>
    <row r="2395" s="142" customFormat="1" ht="12.75"/>
    <row r="2396" s="142" customFormat="1" ht="12.75"/>
    <row r="2397" s="142" customFormat="1" ht="12.75"/>
    <row r="2398" s="142" customFormat="1" ht="12.75"/>
    <row r="2399" s="142" customFormat="1" ht="12.75"/>
    <row r="2400" s="142" customFormat="1" ht="12.75"/>
    <row r="2401" s="142" customFormat="1" ht="12.75"/>
    <row r="2402" s="142" customFormat="1" ht="12.75"/>
    <row r="2403" s="142" customFormat="1" ht="12.75"/>
    <row r="2404" s="142" customFormat="1" ht="12.75"/>
    <row r="2405" s="142" customFormat="1" ht="12.75"/>
    <row r="2406" s="142" customFormat="1" ht="12.75"/>
    <row r="2407" s="142" customFormat="1" ht="12.75"/>
    <row r="2408" s="142" customFormat="1" ht="12.75"/>
    <row r="2409" s="142" customFormat="1" ht="12.75"/>
    <row r="2410" s="142" customFormat="1" ht="12.75"/>
    <row r="2411" s="142" customFormat="1" ht="12.75"/>
    <row r="2412" s="142" customFormat="1" ht="12.75"/>
    <row r="2413" s="142" customFormat="1" ht="12.75"/>
    <row r="2414" s="142" customFormat="1" ht="12.75"/>
    <row r="2415" s="142" customFormat="1" ht="12.75"/>
    <row r="2416" s="142" customFormat="1" ht="12.75"/>
    <row r="2417" s="142" customFormat="1" ht="12.75"/>
    <row r="2418" s="142" customFormat="1" ht="12.75"/>
    <row r="2419" s="142" customFormat="1" ht="12.75"/>
    <row r="2420" s="142" customFormat="1" ht="12.75"/>
    <row r="2421" s="142" customFormat="1" ht="12.75"/>
    <row r="2422" s="142" customFormat="1" ht="12.75"/>
    <row r="2423" s="142" customFormat="1" ht="12.75"/>
    <row r="2424" s="142" customFormat="1" ht="12.75"/>
    <row r="2425" s="142" customFormat="1" ht="12.75"/>
    <row r="2426" s="142" customFormat="1" ht="12.75"/>
    <row r="2427" s="142" customFormat="1" ht="12.75"/>
    <row r="2428" s="142" customFormat="1" ht="12.75"/>
    <row r="2429" s="142" customFormat="1" ht="12.75"/>
    <row r="2430" s="142" customFormat="1" ht="12.75"/>
    <row r="2431" s="142" customFormat="1" ht="12.75"/>
    <row r="2432" s="142" customFormat="1" ht="12.75"/>
    <row r="2433" s="142" customFormat="1" ht="12.75"/>
    <row r="2434" s="142" customFormat="1" ht="12.75"/>
    <row r="2435" s="142" customFormat="1" ht="12.75"/>
    <row r="2436" s="142" customFormat="1" ht="12.75"/>
    <row r="2437" s="142" customFormat="1" ht="12.75"/>
    <row r="2438" s="142" customFormat="1" ht="12.75"/>
    <row r="2439" s="142" customFormat="1" ht="12.75"/>
    <row r="2440" s="142" customFormat="1" ht="12.75"/>
    <row r="2441" s="142" customFormat="1" ht="12.75"/>
    <row r="2442" s="142" customFormat="1" ht="12.75"/>
    <row r="2443" s="142" customFormat="1" ht="12.75"/>
    <row r="2444" s="142" customFormat="1" ht="12.75"/>
    <row r="2445" s="142" customFormat="1" ht="12.75"/>
    <row r="2446" s="142" customFormat="1" ht="12.75"/>
    <row r="2447" s="142" customFormat="1" ht="12.75"/>
    <row r="2448" s="142" customFormat="1" ht="12.75"/>
    <row r="2449" s="142" customFormat="1" ht="12.75"/>
    <row r="2450" s="142" customFormat="1" ht="12.75"/>
    <row r="2451" s="142" customFormat="1" ht="12.75"/>
    <row r="2452" s="142" customFormat="1" ht="12.75"/>
    <row r="2453" s="142" customFormat="1" ht="12.75"/>
    <row r="2454" s="142" customFormat="1" ht="12.75"/>
    <row r="2455" s="142" customFormat="1" ht="12.75"/>
    <row r="2456" s="142" customFormat="1" ht="12.75"/>
    <row r="2457" s="142" customFormat="1" ht="12.75"/>
    <row r="2458" s="142" customFormat="1" ht="12.75"/>
    <row r="2459" s="142" customFormat="1" ht="12.75"/>
    <row r="2460" s="142" customFormat="1" ht="12.75"/>
    <row r="2461" s="142" customFormat="1" ht="12.75"/>
    <row r="2462" s="142" customFormat="1" ht="12.75"/>
    <row r="2463" s="142" customFormat="1" ht="12.75"/>
    <row r="2464" s="142" customFormat="1" ht="12.75"/>
    <row r="2465" s="142" customFormat="1" ht="12.75"/>
    <row r="2466" s="142" customFormat="1" ht="12.75"/>
    <row r="2467" s="142" customFormat="1" ht="12.75"/>
    <row r="2468" s="142" customFormat="1" ht="12.75"/>
    <row r="2469" s="142" customFormat="1" ht="12.75"/>
    <row r="2470" s="142" customFormat="1" ht="12.75"/>
    <row r="2471" s="142" customFormat="1" ht="12.75"/>
    <row r="2472" s="142" customFormat="1" ht="12.75"/>
    <row r="2473" s="142" customFormat="1" ht="12.75"/>
    <row r="2474" s="142" customFormat="1" ht="12.75"/>
    <row r="2475" s="142" customFormat="1" ht="12.75"/>
    <row r="2476" s="142" customFormat="1" ht="12.75"/>
    <row r="2477" s="142" customFormat="1" ht="12.75"/>
    <row r="2478" s="142" customFormat="1" ht="12.75"/>
    <row r="2479" s="142" customFormat="1" ht="12.75"/>
    <row r="2480" s="142" customFormat="1" ht="12.75"/>
    <row r="2481" s="142" customFormat="1" ht="12.75"/>
    <row r="2482" s="142" customFormat="1" ht="12.75"/>
    <row r="2483" s="142" customFormat="1" ht="12.75"/>
    <row r="2484" s="142" customFormat="1" ht="12.75"/>
    <row r="2485" s="142" customFormat="1" ht="12.75"/>
    <row r="2486" s="142" customFormat="1" ht="12.75"/>
    <row r="2487" s="142" customFormat="1" ht="12.75"/>
    <row r="2488" s="142" customFormat="1" ht="12.75"/>
    <row r="2489" s="142" customFormat="1" ht="12.75"/>
    <row r="2490" s="142" customFormat="1" ht="12.75"/>
    <row r="2491" s="142" customFormat="1" ht="12.75"/>
    <row r="2492" s="142" customFormat="1" ht="12.75"/>
    <row r="2493" s="142" customFormat="1" ht="12.75"/>
    <row r="2494" s="142" customFormat="1" ht="12.75"/>
    <row r="2495" s="142" customFormat="1" ht="12.75"/>
    <row r="2496" s="142" customFormat="1" ht="12.75"/>
    <row r="2497" s="142" customFormat="1" ht="12.75"/>
    <row r="2498" s="142" customFormat="1" ht="12.75"/>
    <row r="2499" s="142" customFormat="1" ht="12.75"/>
    <row r="2500" s="142" customFormat="1" ht="12.75"/>
    <row r="2501" s="142" customFormat="1" ht="12.75"/>
    <row r="2502" s="142" customFormat="1" ht="12.75"/>
    <row r="2503" s="142" customFormat="1" ht="12.75"/>
    <row r="2504" s="142" customFormat="1" ht="12.75"/>
    <row r="2505" s="142" customFormat="1" ht="12.75"/>
    <row r="2506" s="142" customFormat="1" ht="12.75"/>
    <row r="2507" s="142" customFormat="1" ht="12.75"/>
    <row r="2508" s="142" customFormat="1" ht="12.75"/>
    <row r="2509" s="142" customFormat="1" ht="12.75"/>
    <row r="2510" s="142" customFormat="1" ht="12.75"/>
    <row r="2511" s="142" customFormat="1" ht="12.75"/>
    <row r="2512" s="142" customFormat="1" ht="12.75"/>
    <row r="2513" s="142" customFormat="1" ht="12.75"/>
    <row r="2514" s="142" customFormat="1" ht="12.75"/>
    <row r="2515" s="142" customFormat="1" ht="12.75"/>
    <row r="2516" s="142" customFormat="1" ht="12.75"/>
    <row r="2517" s="142" customFormat="1" ht="12.75"/>
    <row r="2518" s="142" customFormat="1" ht="12.75"/>
    <row r="2519" s="142" customFormat="1" ht="12.75"/>
    <row r="2520" s="142" customFormat="1" ht="12.75"/>
    <row r="2521" s="142" customFormat="1" ht="12.75"/>
    <row r="2522" s="142" customFormat="1" ht="12.75"/>
    <row r="2523" s="142" customFormat="1" ht="12.75"/>
    <row r="2524" s="142" customFormat="1" ht="12.75"/>
    <row r="2525" s="142" customFormat="1" ht="12.75"/>
    <row r="2526" s="142" customFormat="1" ht="12.75"/>
    <row r="2527" s="142" customFormat="1" ht="12.75"/>
    <row r="2528" s="142" customFormat="1" ht="12.75"/>
    <row r="2529" s="142" customFormat="1" ht="12.75"/>
    <row r="2530" s="142" customFormat="1" ht="12.75"/>
    <row r="2531" s="142" customFormat="1" ht="12.75"/>
    <row r="2532" s="142" customFormat="1" ht="12.75"/>
    <row r="2533" s="142" customFormat="1" ht="12.75"/>
    <row r="2534" s="142" customFormat="1" ht="12.75"/>
    <row r="2535" s="142" customFormat="1" ht="12.75"/>
    <row r="2536" s="142" customFormat="1" ht="12.75"/>
    <row r="2537" s="142" customFormat="1" ht="12.75"/>
    <row r="2538" s="142" customFormat="1" ht="12.75"/>
    <row r="2539" s="142" customFormat="1" ht="12.75"/>
    <row r="2540" s="142" customFormat="1" ht="12.75"/>
    <row r="2541" s="142" customFormat="1" ht="12.75"/>
    <row r="2542" s="142" customFormat="1" ht="12.75"/>
    <row r="2543" s="142" customFormat="1" ht="12.75"/>
    <row r="2544" s="142" customFormat="1" ht="12.75"/>
    <row r="2545" s="142" customFormat="1" ht="12.75"/>
    <row r="2546" s="142" customFormat="1" ht="12.75"/>
    <row r="2547" s="142" customFormat="1" ht="12.75"/>
    <row r="2548" s="142" customFormat="1" ht="12.75"/>
    <row r="2549" s="142" customFormat="1" ht="12.75"/>
    <row r="2550" s="142" customFormat="1" ht="12.75"/>
    <row r="2551" s="142" customFormat="1" ht="12.75"/>
    <row r="2552" s="142" customFormat="1" ht="12.75"/>
    <row r="2553" s="142" customFormat="1" ht="12.75"/>
    <row r="2554" s="142" customFormat="1" ht="12.75"/>
    <row r="2555" s="142" customFormat="1" ht="12.75"/>
    <row r="2556" s="142" customFormat="1" ht="12.75"/>
    <row r="2557" s="142" customFormat="1" ht="12.75"/>
    <row r="2558" s="142" customFormat="1" ht="12.75"/>
    <row r="2559" s="142" customFormat="1" ht="12.75"/>
    <row r="2560" s="142" customFormat="1" ht="12.75"/>
    <row r="2561" s="142" customFormat="1" ht="12.75"/>
    <row r="2562" s="142" customFormat="1" ht="12.75"/>
    <row r="2563" s="142" customFormat="1" ht="12.75"/>
    <row r="2564" s="142" customFormat="1" ht="12.75"/>
    <row r="2565" s="142" customFormat="1" ht="12.75"/>
    <row r="2566" s="142" customFormat="1" ht="12.75"/>
    <row r="2567" s="142" customFormat="1" ht="12.75"/>
    <row r="2568" s="142" customFormat="1" ht="12.75"/>
    <row r="2569" s="142" customFormat="1" ht="12.75"/>
    <row r="2570" s="142" customFormat="1" ht="12.75"/>
    <row r="2571" s="142" customFormat="1" ht="12.75"/>
    <row r="2572" s="142" customFormat="1" ht="12.75"/>
    <row r="2573" s="142" customFormat="1" ht="12.75"/>
    <row r="2574" s="142" customFormat="1" ht="12.75"/>
    <row r="2575" s="142" customFormat="1" ht="12.75"/>
    <row r="2576" s="142" customFormat="1" ht="12.75"/>
    <row r="2577" s="142" customFormat="1" ht="12.75"/>
    <row r="2578" s="142" customFormat="1" ht="12.75"/>
    <row r="2579" s="142" customFormat="1" ht="12.75"/>
    <row r="2580" s="142" customFormat="1" ht="12.75"/>
    <row r="2581" s="142" customFormat="1" ht="12.75"/>
    <row r="2582" s="142" customFormat="1" ht="12.75"/>
    <row r="2583" s="142" customFormat="1" ht="12.75"/>
    <row r="2584" s="142" customFormat="1" ht="12.75"/>
    <row r="2585" s="142" customFormat="1" ht="12.75"/>
    <row r="2586" s="142" customFormat="1" ht="12.75"/>
    <row r="2587" s="142" customFormat="1" ht="12.75"/>
    <row r="2588" s="142" customFormat="1" ht="12.75"/>
    <row r="2589" s="142" customFormat="1" ht="12.75"/>
    <row r="2590" s="142" customFormat="1" ht="12.75"/>
    <row r="2591" s="142" customFormat="1" ht="12.75"/>
    <row r="2592" s="142" customFormat="1" ht="12.75"/>
    <row r="2593" s="142" customFormat="1" ht="12.75"/>
    <row r="2594" s="142" customFormat="1" ht="12.75"/>
    <row r="2595" s="142" customFormat="1" ht="12.75"/>
    <row r="2596" s="142" customFormat="1" ht="12.75"/>
    <row r="2597" s="142" customFormat="1" ht="12.75"/>
    <row r="2598" s="142" customFormat="1" ht="12.75"/>
    <row r="2599" s="142" customFormat="1" ht="12.75"/>
    <row r="2600" s="142" customFormat="1" ht="12.75"/>
    <row r="2601" s="142" customFormat="1" ht="12.75"/>
    <row r="2602" s="142" customFormat="1" ht="12.75"/>
    <row r="2603" s="142" customFormat="1" ht="12.75"/>
    <row r="2604" s="142" customFormat="1" ht="12.75"/>
    <row r="2605" s="142" customFormat="1" ht="12.75"/>
    <row r="2606" s="142" customFormat="1" ht="12.75"/>
    <row r="2607" s="142" customFormat="1" ht="12.75"/>
    <row r="2608" s="142" customFormat="1" ht="12.75"/>
    <row r="2609" s="142" customFormat="1" ht="12.75"/>
    <row r="2610" s="142" customFormat="1" ht="12.75"/>
    <row r="2611" s="142" customFormat="1" ht="12.75"/>
    <row r="2612" s="142" customFormat="1" ht="12.75"/>
    <row r="2613" s="142" customFormat="1" ht="12.75"/>
    <row r="2614" s="142" customFormat="1" ht="12.75"/>
    <row r="2615" s="142" customFormat="1" ht="12.75"/>
    <row r="2616" s="142" customFormat="1" ht="12.75"/>
    <row r="2617" s="142" customFormat="1" ht="12.75"/>
    <row r="2618" s="142" customFormat="1" ht="12.75"/>
    <row r="2619" s="142" customFormat="1" ht="12.75"/>
    <row r="2620" s="142" customFormat="1" ht="12.75"/>
    <row r="2621" s="142" customFormat="1" ht="12.75"/>
    <row r="2622" s="142" customFormat="1" ht="12.75"/>
    <row r="2623" s="142" customFormat="1" ht="12.75"/>
    <row r="2624" s="142" customFormat="1" ht="12.75"/>
    <row r="2625" s="142" customFormat="1" ht="12.75"/>
    <row r="2626" s="142" customFormat="1" ht="12.75"/>
    <row r="2627" s="142" customFormat="1" ht="12.75"/>
    <row r="2628" s="142" customFormat="1" ht="12.75"/>
    <row r="2629" s="142" customFormat="1" ht="12.75"/>
    <row r="2630" s="142" customFormat="1" ht="12.75"/>
    <row r="2631" s="142" customFormat="1" ht="12.75"/>
    <row r="2632" s="142" customFormat="1" ht="12.75"/>
    <row r="2633" s="142" customFormat="1" ht="12.75"/>
    <row r="2634" s="142" customFormat="1" ht="12.75"/>
    <row r="2635" s="142" customFormat="1" ht="12.75"/>
    <row r="2636" s="142" customFormat="1" ht="12.75"/>
    <row r="2637" s="142" customFormat="1" ht="12.75"/>
    <row r="2638" s="142" customFormat="1" ht="12.75"/>
    <row r="2639" s="142" customFormat="1" ht="12.75"/>
    <row r="2640" s="142" customFormat="1" ht="12.75"/>
    <row r="2641" s="142" customFormat="1" ht="12.75"/>
    <row r="2642" s="142" customFormat="1" ht="12.75"/>
    <row r="2643" s="142" customFormat="1" ht="12.75"/>
    <row r="2644" s="142" customFormat="1" ht="12.75"/>
    <row r="2645" s="142" customFormat="1" ht="12.75"/>
    <row r="2646" s="142" customFormat="1" ht="12.75"/>
    <row r="2647" s="142" customFormat="1" ht="12.75"/>
    <row r="2648" s="142" customFormat="1" ht="12.75"/>
    <row r="2649" s="142" customFormat="1" ht="12.75"/>
    <row r="2650" s="142" customFormat="1" ht="12.75"/>
    <row r="2651" s="142" customFormat="1" ht="12.75"/>
    <row r="2652" s="142" customFormat="1" ht="12.75"/>
    <row r="2653" s="142" customFormat="1" ht="12.75"/>
    <row r="2654" s="142" customFormat="1" ht="12.75"/>
    <row r="2655" s="142" customFormat="1" ht="12.75"/>
    <row r="2656" s="142" customFormat="1" ht="12.75"/>
    <row r="2657" s="142" customFormat="1" ht="12.75"/>
    <row r="2658" s="142" customFormat="1" ht="12.75"/>
    <row r="2659" s="142" customFormat="1" ht="12.75"/>
    <row r="2660" s="142" customFormat="1" ht="12.75"/>
    <row r="2661" s="142" customFormat="1" ht="12.75"/>
    <row r="2662" s="142" customFormat="1" ht="12.75"/>
    <row r="2663" s="142" customFormat="1" ht="12.75"/>
    <row r="2664" s="142" customFormat="1" ht="12.75"/>
    <row r="2665" s="142" customFormat="1" ht="12.75"/>
    <row r="2666" s="142" customFormat="1" ht="12.75"/>
    <row r="2667" s="142" customFormat="1" ht="12.75"/>
    <row r="2668" s="142" customFormat="1" ht="12.75"/>
    <row r="2669" s="142" customFormat="1" ht="12.75"/>
    <row r="2670" s="142" customFormat="1" ht="12.75"/>
    <row r="2671" s="142" customFormat="1" ht="12.75"/>
    <row r="2672" s="142" customFormat="1" ht="12.75"/>
    <row r="2673" s="142" customFormat="1" ht="12.75"/>
    <row r="2674" s="142" customFormat="1" ht="12.75"/>
    <row r="2675" s="142" customFormat="1" ht="12.75"/>
    <row r="2676" s="142" customFormat="1" ht="12.75"/>
    <row r="2677" s="142" customFormat="1" ht="12.75"/>
    <row r="2678" s="142" customFormat="1" ht="12.75"/>
    <row r="2679" s="142" customFormat="1" ht="12.75"/>
    <row r="2680" s="142" customFormat="1" ht="12.75"/>
    <row r="2681" s="142" customFormat="1" ht="12.75"/>
    <row r="2682" s="142" customFormat="1" ht="12.75"/>
    <row r="2683" s="142" customFormat="1" ht="12.75"/>
    <row r="2684" s="142" customFormat="1" ht="12.75"/>
    <row r="2685" s="142" customFormat="1" ht="12.75"/>
    <row r="2686" s="142" customFormat="1" ht="12.75"/>
    <row r="2687" s="142" customFormat="1" ht="12.75"/>
    <row r="2688" s="142" customFormat="1" ht="12.75"/>
    <row r="2689" s="142" customFormat="1" ht="12.75"/>
    <row r="2690" s="142" customFormat="1" ht="12.75"/>
    <row r="2691" s="142" customFormat="1" ht="12.75"/>
    <row r="2692" s="142" customFormat="1" ht="12.75"/>
    <row r="2693" s="142" customFormat="1" ht="12.75"/>
    <row r="2694" s="142" customFormat="1" ht="12.75"/>
    <row r="2695" s="142" customFormat="1" ht="12.75"/>
    <row r="2696" s="142" customFormat="1" ht="12.75"/>
    <row r="2697" s="142" customFormat="1" ht="12.75"/>
    <row r="2698" s="142" customFormat="1" ht="12.75"/>
    <row r="2699" s="142" customFormat="1" ht="12.75"/>
    <row r="2700" s="142" customFormat="1" ht="12.75"/>
    <row r="2701" s="142" customFormat="1" ht="12.75"/>
    <row r="2702" s="142" customFormat="1" ht="12.75"/>
    <row r="2703" s="142" customFormat="1" ht="12.75"/>
    <row r="2704" s="142" customFormat="1" ht="12.75"/>
    <row r="2705" s="142" customFormat="1" ht="12.75"/>
    <row r="2706" s="142" customFormat="1" ht="12.75"/>
    <row r="2707" s="142" customFormat="1" ht="12.75"/>
    <row r="2708" s="142" customFormat="1" ht="12.75"/>
    <row r="2709" s="142" customFormat="1" ht="12.75"/>
    <row r="2710" s="142" customFormat="1" ht="12.75"/>
    <row r="2711" s="142" customFormat="1" ht="12.75"/>
    <row r="2712" s="142" customFormat="1" ht="12.75"/>
    <row r="2713" s="142" customFormat="1" ht="12.75"/>
    <row r="2714" s="142" customFormat="1" ht="12.75"/>
    <row r="2715" s="142" customFormat="1" ht="12.75"/>
    <row r="2716" s="142" customFormat="1" ht="12.75"/>
    <row r="2717" s="142" customFormat="1" ht="12.75"/>
    <row r="2718" s="142" customFormat="1" ht="12.75"/>
    <row r="2719" s="142" customFormat="1" ht="12.75"/>
    <row r="2720" s="142" customFormat="1" ht="12.75"/>
    <row r="2721" s="142" customFormat="1" ht="12.75"/>
    <row r="2722" s="142" customFormat="1" ht="12.75"/>
    <row r="2723" s="142" customFormat="1" ht="12.75"/>
    <row r="2724" s="142" customFormat="1" ht="12.75"/>
    <row r="2725" s="142" customFormat="1" ht="12.75"/>
    <row r="2726" s="142" customFormat="1" ht="12.75"/>
    <row r="2727" s="142" customFormat="1" ht="12.75"/>
    <row r="2728" s="142" customFormat="1" ht="12.75"/>
    <row r="2729" s="142" customFormat="1" ht="12.75"/>
    <row r="2730" s="142" customFormat="1" ht="12.75"/>
    <row r="2731" s="142" customFormat="1" ht="12.75"/>
    <row r="2732" s="142" customFormat="1" ht="12.75"/>
    <row r="2733" s="142" customFormat="1" ht="12.75"/>
    <row r="2734" s="142" customFormat="1" ht="12.75"/>
    <row r="2735" s="142" customFormat="1" ht="12.75"/>
    <row r="2736" s="142" customFormat="1" ht="12.75"/>
    <row r="2737" s="142" customFormat="1" ht="12.75"/>
    <row r="2738" s="142" customFormat="1" ht="12.75"/>
    <row r="2739" s="142" customFormat="1" ht="12.75"/>
    <row r="2740" s="142" customFormat="1" ht="12.75"/>
    <row r="2741" s="142" customFormat="1" ht="12.75"/>
    <row r="2742" s="142" customFormat="1" ht="12.75"/>
    <row r="2743" s="142" customFormat="1" ht="12.75"/>
    <row r="2744" s="142" customFormat="1" ht="12.75"/>
    <row r="2745" s="142" customFormat="1" ht="12.75"/>
    <row r="2746" s="142" customFormat="1" ht="12.75"/>
    <row r="2747" s="142" customFormat="1" ht="12.75"/>
    <row r="2748" s="142" customFormat="1" ht="12.75"/>
    <row r="2749" s="142" customFormat="1" ht="12.75"/>
    <row r="2750" s="142" customFormat="1" ht="12.75"/>
    <row r="2751" s="142" customFormat="1" ht="12.75"/>
    <row r="2752" s="142" customFormat="1" ht="12.75"/>
    <row r="2753" s="142" customFormat="1" ht="12.75"/>
    <row r="2754" s="142" customFormat="1" ht="12.75"/>
    <row r="2755" s="142" customFormat="1" ht="12.75"/>
    <row r="2756" s="142" customFormat="1" ht="12.75"/>
    <row r="2757" s="142" customFormat="1" ht="12.75"/>
    <row r="2758" s="142" customFormat="1" ht="12.75"/>
    <row r="2759" s="142" customFormat="1" ht="12.75"/>
    <row r="2760" s="142" customFormat="1" ht="12.75"/>
    <row r="2761" s="142" customFormat="1" ht="12.75"/>
    <row r="2762" s="142" customFormat="1" ht="12.75"/>
    <row r="2763" s="142" customFormat="1" ht="12.75"/>
    <row r="2764" s="142" customFormat="1" ht="12.75"/>
    <row r="2765" s="142" customFormat="1" ht="12.75"/>
    <row r="2766" s="142" customFormat="1" ht="12.75"/>
    <row r="2767" s="142" customFormat="1" ht="12.75"/>
    <row r="2768" s="142" customFormat="1" ht="12.75"/>
    <row r="2769" s="142" customFormat="1" ht="12.75"/>
    <row r="2770" s="142" customFormat="1" ht="12.75"/>
    <row r="2771" s="142" customFormat="1" ht="12.75"/>
    <row r="2772" s="142" customFormat="1" ht="12.75"/>
    <row r="2773" s="142" customFormat="1" ht="12.75"/>
    <row r="2774" s="142" customFormat="1" ht="12.75"/>
    <row r="2775" s="142" customFormat="1" ht="12.75"/>
    <row r="2776" s="142" customFormat="1" ht="12.75"/>
    <row r="2777" s="142" customFormat="1" ht="12.75"/>
    <row r="2778" s="142" customFormat="1" ht="12.75"/>
    <row r="2779" s="142" customFormat="1" ht="12.75"/>
    <row r="2780" s="142" customFormat="1" ht="12.75"/>
    <row r="2781" s="142" customFormat="1" ht="12.75"/>
    <row r="2782" s="142" customFormat="1" ht="12.75"/>
    <row r="2783" s="142" customFormat="1" ht="12.75"/>
    <row r="2784" s="142" customFormat="1" ht="12.75"/>
    <row r="2785" s="142" customFormat="1" ht="12.75"/>
    <row r="2786" s="142" customFormat="1" ht="12.75"/>
    <row r="2787" s="142" customFormat="1" ht="12.75"/>
    <row r="2788" s="142" customFormat="1" ht="12.75"/>
    <row r="2789" s="142" customFormat="1" ht="12.75"/>
    <row r="2790" s="142" customFormat="1" ht="12.75"/>
    <row r="2791" s="142" customFormat="1" ht="12.75"/>
    <row r="2792" s="142" customFormat="1" ht="12.75"/>
    <row r="2793" s="142" customFormat="1" ht="12.75"/>
    <row r="2794" s="142" customFormat="1" ht="12.75"/>
    <row r="2795" s="142" customFormat="1" ht="12.75"/>
    <row r="2796" s="142" customFormat="1" ht="12.75"/>
    <row r="2797" s="142" customFormat="1" ht="12.75"/>
    <row r="2798" s="142" customFormat="1" ht="12.75"/>
    <row r="2799" s="142" customFormat="1" ht="12.75"/>
    <row r="2800" s="142" customFormat="1" ht="12.75"/>
    <row r="2801" s="142" customFormat="1" ht="12.75"/>
    <row r="2802" s="142" customFormat="1" ht="12.75"/>
    <row r="2803" s="142" customFormat="1" ht="12.75"/>
    <row r="2804" s="142" customFormat="1" ht="12.75"/>
    <row r="2805" s="142" customFormat="1" ht="12.75"/>
    <row r="2806" s="142" customFormat="1" ht="12.75"/>
    <row r="2807" s="142" customFormat="1" ht="12.75"/>
    <row r="2808" s="142" customFormat="1" ht="12.75"/>
    <row r="2809" s="142" customFormat="1" ht="12.75"/>
    <row r="2810" s="142" customFormat="1" ht="12.75"/>
    <row r="2811" s="142" customFormat="1" ht="12.75"/>
    <row r="2812" s="142" customFormat="1" ht="12.75"/>
    <row r="2813" s="142" customFormat="1" ht="12.75"/>
    <row r="2814" s="142" customFormat="1" ht="12.75"/>
    <row r="2815" s="142" customFormat="1" ht="12.75"/>
    <row r="2816" s="142" customFormat="1" ht="12.75"/>
    <row r="2817" s="142" customFormat="1" ht="12.75"/>
    <row r="2818" s="142" customFormat="1" ht="12.75"/>
    <row r="2819" s="142" customFormat="1" ht="12.75"/>
    <row r="2820" s="142" customFormat="1" ht="12.75"/>
    <row r="2821" s="142" customFormat="1" ht="12.75"/>
    <row r="2822" s="142" customFormat="1" ht="12.75"/>
    <row r="2823" s="142" customFormat="1" ht="12.75"/>
    <row r="2824" s="142" customFormat="1" ht="12.75"/>
    <row r="2825" s="142" customFormat="1" ht="12.75"/>
    <row r="2826" s="142" customFormat="1" ht="12.75"/>
    <row r="2827" s="142" customFormat="1" ht="12.75"/>
    <row r="2828" s="142" customFormat="1" ht="12.75"/>
    <row r="2829" s="142" customFormat="1" ht="12.75"/>
    <row r="2830" s="142" customFormat="1" ht="12.75"/>
    <row r="2831" s="142" customFormat="1" ht="12.75"/>
    <row r="2832" s="142" customFormat="1" ht="12.75"/>
    <row r="2833" s="142" customFormat="1" ht="12.75"/>
    <row r="2834" s="142" customFormat="1" ht="12.75"/>
    <row r="2835" s="142" customFormat="1" ht="12.75"/>
    <row r="2836" s="142" customFormat="1" ht="12.75"/>
    <row r="2837" s="142" customFormat="1" ht="12.75"/>
    <row r="2838" s="142" customFormat="1" ht="12.75"/>
    <row r="2839" s="142" customFormat="1" ht="12.75"/>
    <row r="2840" s="142" customFormat="1" ht="12.75"/>
    <row r="2841" s="142" customFormat="1" ht="12.75"/>
    <row r="2842" s="142" customFormat="1" ht="12.75"/>
    <row r="2843" s="142" customFormat="1" ht="12.75"/>
    <row r="2844" s="142" customFormat="1" ht="12.75"/>
    <row r="2845" s="142" customFormat="1" ht="12.75"/>
    <row r="2846" s="142" customFormat="1" ht="12.75"/>
    <row r="2847" s="142" customFormat="1" ht="12.75"/>
    <row r="2848" s="142" customFormat="1" ht="12.75"/>
    <row r="2849" s="142" customFormat="1" ht="12.75"/>
    <row r="2850" s="142" customFormat="1" ht="12.75"/>
    <row r="2851" s="142" customFormat="1" ht="12.75"/>
    <row r="2852" s="142" customFormat="1" ht="12.75"/>
    <row r="2853" s="142" customFormat="1" ht="12.75"/>
    <row r="2854" s="142" customFormat="1" ht="12.75"/>
    <row r="2855" s="142" customFormat="1" ht="12.75"/>
    <row r="2856" s="142" customFormat="1" ht="12.75"/>
    <row r="2857" s="142" customFormat="1" ht="12.75"/>
    <row r="2858" s="142" customFormat="1" ht="12.75"/>
    <row r="2859" s="142" customFormat="1" ht="12.75"/>
    <row r="2860" s="142" customFormat="1" ht="12.75"/>
    <row r="2861" s="142" customFormat="1" ht="12.75"/>
    <row r="2862" s="142" customFormat="1" ht="12.75"/>
    <row r="2863" s="142" customFormat="1" ht="12.75"/>
    <row r="2864" s="142" customFormat="1" ht="12.75"/>
    <row r="2865" s="142" customFormat="1" ht="12.75"/>
    <row r="2866" s="142" customFormat="1" ht="12.75"/>
    <row r="2867" s="142" customFormat="1" ht="12.75"/>
    <row r="2868" s="142" customFormat="1" ht="12.75"/>
    <row r="2869" s="142" customFormat="1" ht="12.75"/>
    <row r="2870" s="142" customFormat="1" ht="12.75"/>
    <row r="2871" s="142" customFormat="1" ht="12.75"/>
    <row r="2872" s="142" customFormat="1" ht="12.75"/>
    <row r="2873" s="142" customFormat="1" ht="12.75"/>
    <row r="2874" s="142" customFormat="1" ht="12.75"/>
    <row r="2875" s="142" customFormat="1" ht="12.75"/>
    <row r="2876" s="142" customFormat="1" ht="12.75"/>
    <row r="2877" s="142" customFormat="1" ht="12.75"/>
    <row r="2878" s="142" customFormat="1" ht="12.75"/>
    <row r="2879" s="142" customFormat="1" ht="12.75"/>
    <row r="2880" s="142" customFormat="1" ht="12.75"/>
    <row r="2881" s="142" customFormat="1" ht="12.75"/>
    <row r="2882" s="142" customFormat="1" ht="12.75"/>
    <row r="2883" s="142" customFormat="1" ht="12.75"/>
    <row r="2884" s="142" customFormat="1" ht="12.75"/>
    <row r="2885" s="142" customFormat="1" ht="12.75"/>
    <row r="2886" s="142" customFormat="1" ht="12.75"/>
    <row r="2887" s="142" customFormat="1" ht="12.75"/>
    <row r="2888" s="142" customFormat="1" ht="12.75"/>
    <row r="2889" s="142" customFormat="1" ht="12.75"/>
    <row r="2890" s="142" customFormat="1" ht="12.75"/>
    <row r="2891" s="142" customFormat="1" ht="12.75"/>
    <row r="2892" s="142" customFormat="1" ht="12.75"/>
    <row r="2893" s="142" customFormat="1" ht="12.75"/>
    <row r="2894" s="142" customFormat="1" ht="12.75"/>
    <row r="2895" s="142" customFormat="1" ht="12.75"/>
    <row r="2896" s="142" customFormat="1" ht="12.75"/>
    <row r="2897" s="142" customFormat="1" ht="12.75"/>
    <row r="2898" s="142" customFormat="1" ht="12.75"/>
    <row r="2899" s="142" customFormat="1" ht="12.75"/>
    <row r="2900" s="142" customFormat="1" ht="12.75"/>
    <row r="2901" s="142" customFormat="1" ht="12.75"/>
    <row r="2902" s="142" customFormat="1" ht="12.75"/>
    <row r="2903" s="142" customFormat="1" ht="12.75"/>
    <row r="2904" s="142" customFormat="1" ht="12.75"/>
    <row r="2905" s="142" customFormat="1" ht="12.75"/>
    <row r="2906" s="142" customFormat="1" ht="12.75"/>
    <row r="2907" s="142" customFormat="1" ht="12.75"/>
    <row r="2908" s="142" customFormat="1" ht="12.75"/>
    <row r="2909" s="142" customFormat="1" ht="12.75"/>
    <row r="2910" s="142" customFormat="1" ht="12.75"/>
    <row r="2911" s="142" customFormat="1" ht="12.75"/>
    <row r="2912" s="142" customFormat="1" ht="12.75"/>
    <row r="2913" s="142" customFormat="1" ht="12.75"/>
    <row r="2914" s="142" customFormat="1" ht="12.75"/>
    <row r="2915" s="142" customFormat="1" ht="12.75"/>
    <row r="2916" s="142" customFormat="1" ht="12.75"/>
    <row r="2917" s="142" customFormat="1" ht="12.75"/>
    <row r="2918" s="142" customFormat="1" ht="12.75"/>
    <row r="2919" s="142" customFormat="1" ht="12.75"/>
    <row r="2920" s="142" customFormat="1" ht="12.75"/>
    <row r="2921" s="142" customFormat="1" ht="12.75"/>
    <row r="2922" s="142" customFormat="1" ht="12.75"/>
    <row r="2923" s="142" customFormat="1" ht="12.75"/>
    <row r="2924" s="142" customFormat="1" ht="12.75"/>
    <row r="2925" s="142" customFormat="1" ht="12.75"/>
    <row r="2926" s="142" customFormat="1" ht="12.75"/>
    <row r="2927" s="142" customFormat="1" ht="12.75"/>
    <row r="2928" s="142" customFormat="1" ht="12.75"/>
    <row r="2929" s="142" customFormat="1" ht="12.75"/>
    <row r="2930" s="142" customFormat="1" ht="12.75"/>
    <row r="2931" s="142" customFormat="1" ht="12.75"/>
    <row r="2932" s="142" customFormat="1" ht="12.75"/>
    <row r="2933" s="142" customFormat="1" ht="12.75"/>
    <row r="2934" s="142" customFormat="1" ht="12.75"/>
    <row r="2935" s="142" customFormat="1" ht="12.75"/>
    <row r="2936" s="142" customFormat="1" ht="12.75"/>
    <row r="2937" s="142" customFormat="1" ht="12.75"/>
    <row r="2938" s="142" customFormat="1" ht="12.75"/>
    <row r="2939" s="142" customFormat="1" ht="12.75"/>
    <row r="2940" s="142" customFormat="1" ht="12.75"/>
    <row r="2941" s="142" customFormat="1" ht="12.75"/>
    <row r="2942" s="142" customFormat="1" ht="12.75"/>
    <row r="2943" s="142" customFormat="1" ht="12.75"/>
    <row r="2944" s="142" customFormat="1" ht="12.75"/>
    <row r="2945" s="142" customFormat="1" ht="12.75"/>
    <row r="2946" s="142" customFormat="1" ht="12.75"/>
    <row r="2947" s="142" customFormat="1" ht="12.75"/>
    <row r="2948" s="142" customFormat="1" ht="12.75"/>
    <row r="2949" s="142" customFormat="1" ht="12.75"/>
    <row r="2950" s="142" customFormat="1" ht="12.75"/>
    <row r="2951" s="142" customFormat="1" ht="12.75"/>
    <row r="2952" s="142" customFormat="1" ht="12.75"/>
    <row r="2953" s="142" customFormat="1" ht="12.75"/>
    <row r="2954" s="142" customFormat="1" ht="12.75"/>
    <row r="2955" s="142" customFormat="1" ht="12.75"/>
    <row r="2956" s="142" customFormat="1" ht="12.75"/>
    <row r="2957" s="142" customFormat="1" ht="12.75"/>
    <row r="2958" s="142" customFormat="1" ht="12.75"/>
    <row r="2959" s="142" customFormat="1" ht="12.75"/>
    <row r="2960" s="142" customFormat="1" ht="12.75"/>
    <row r="2961" s="142" customFormat="1" ht="12.75"/>
    <row r="2962" s="142" customFormat="1" ht="12.75"/>
    <row r="2963" s="142" customFormat="1" ht="12.75"/>
    <row r="2964" s="142" customFormat="1" ht="12.75"/>
    <row r="2965" s="142" customFormat="1" ht="12.75"/>
    <row r="2966" s="142" customFormat="1" ht="12.75"/>
    <row r="2967" s="142" customFormat="1" ht="12.75"/>
    <row r="2968" s="142" customFormat="1" ht="12.75"/>
    <row r="2969" s="142" customFormat="1" ht="12.75"/>
    <row r="2970" s="142" customFormat="1" ht="12.75"/>
    <row r="2971" s="142" customFormat="1" ht="12.75"/>
    <row r="2972" s="142" customFormat="1" ht="12.75"/>
    <row r="2973" s="142" customFormat="1" ht="12.75"/>
    <row r="2974" s="142" customFormat="1" ht="12.75"/>
    <row r="2975" s="142" customFormat="1" ht="12.75"/>
    <row r="2976" s="142" customFormat="1" ht="12.75"/>
    <row r="2977" s="142" customFormat="1" ht="12.75"/>
    <row r="2978" s="142" customFormat="1" ht="12.75"/>
    <row r="2979" s="142" customFormat="1" ht="12.75"/>
    <row r="2980" s="142" customFormat="1" ht="12.75"/>
    <row r="2981" s="142" customFormat="1" ht="12.75"/>
    <row r="2982" s="142" customFormat="1" ht="12.75"/>
    <row r="2983" s="142" customFormat="1" ht="12.75"/>
    <row r="2984" s="142" customFormat="1" ht="12.75"/>
    <row r="2985" s="142" customFormat="1" ht="12.75"/>
    <row r="2986" s="142" customFormat="1" ht="12.75"/>
    <row r="2987" s="142" customFormat="1" ht="12.75"/>
    <row r="2988" s="142" customFormat="1" ht="12.75"/>
    <row r="2989" s="142" customFormat="1" ht="12.75"/>
    <row r="2990" s="142" customFormat="1" ht="12.75"/>
    <row r="2991" s="142" customFormat="1" ht="12.75"/>
    <row r="2992" s="142" customFormat="1" ht="12.75"/>
    <row r="2993" s="142" customFormat="1" ht="12.75"/>
    <row r="2994" s="142" customFormat="1" ht="12.75"/>
    <row r="2995" s="142" customFormat="1" ht="12.75"/>
    <row r="2996" s="142" customFormat="1" ht="12.75"/>
    <row r="2997" s="142" customFormat="1" ht="12.75"/>
    <row r="2998" s="142" customFormat="1" ht="12.75"/>
    <row r="2999" s="142" customFormat="1" ht="12.75"/>
    <row r="3000" s="142" customFormat="1" ht="12.75"/>
    <row r="3001" s="142" customFormat="1" ht="12.75"/>
    <row r="3002" s="142" customFormat="1" ht="12.75"/>
    <row r="3003" s="142" customFormat="1" ht="12.75"/>
    <row r="3004" s="142" customFormat="1" ht="12.75"/>
    <row r="3005" s="142" customFormat="1" ht="12.75"/>
    <row r="3006" s="142" customFormat="1" ht="12.75"/>
    <row r="3007" s="142" customFormat="1" ht="12.75"/>
    <row r="3008" s="142" customFormat="1" ht="12.75"/>
    <row r="3009" s="142" customFormat="1" ht="12.75"/>
    <row r="3010" s="142" customFormat="1" ht="12.75"/>
    <row r="3011" s="142" customFormat="1" ht="12.75"/>
    <row r="3012" s="142" customFormat="1" ht="12.75"/>
    <row r="3013" s="142" customFormat="1" ht="12.75"/>
    <row r="3014" s="142" customFormat="1" ht="12.75"/>
    <row r="3015" s="142" customFormat="1" ht="12.75"/>
    <row r="3016" s="142" customFormat="1" ht="12.75"/>
    <row r="3017" s="142" customFormat="1" ht="12.75"/>
    <row r="3018" s="142" customFormat="1" ht="12.75"/>
    <row r="3019" s="142" customFormat="1" ht="12.75"/>
    <row r="3020" s="142" customFormat="1" ht="12.75"/>
    <row r="3021" s="142" customFormat="1" ht="12.75"/>
    <row r="3022" s="142" customFormat="1" ht="12.75"/>
    <row r="3023" s="142" customFormat="1" ht="12.75"/>
    <row r="3024" s="142" customFormat="1" ht="12.75"/>
    <row r="3025" s="142" customFormat="1" ht="12.75"/>
    <row r="3026" s="142" customFormat="1" ht="12.75"/>
    <row r="3027" s="142" customFormat="1" ht="12.75"/>
    <row r="3028" s="142" customFormat="1" ht="12.75"/>
    <row r="3029" s="142" customFormat="1" ht="12.75"/>
    <row r="3030" s="142" customFormat="1" ht="12.75"/>
    <row r="3031" s="142" customFormat="1" ht="12.75"/>
    <row r="3032" s="142" customFormat="1" ht="12.75"/>
    <row r="3033" s="142" customFormat="1" ht="12.75"/>
    <row r="3034" s="142" customFormat="1" ht="12.75"/>
    <row r="3035" s="142" customFormat="1" ht="12.75"/>
    <row r="3036" s="142" customFormat="1" ht="12.75"/>
    <row r="3037" s="142" customFormat="1" ht="12.75"/>
    <row r="3038" s="142" customFormat="1" ht="12.75"/>
    <row r="3039" s="142" customFormat="1" ht="12.75"/>
    <row r="3040" s="142" customFormat="1" ht="12.75"/>
    <row r="3041" s="142" customFormat="1" ht="12.75"/>
    <row r="3042" s="142" customFormat="1" ht="12.75"/>
    <row r="3043" s="142" customFormat="1" ht="12.75"/>
    <row r="3044" s="142" customFormat="1" ht="12.75"/>
    <row r="3045" s="142" customFormat="1" ht="12.75"/>
    <row r="3046" s="142" customFormat="1" ht="12.75"/>
    <row r="3047" s="142" customFormat="1" ht="12.75"/>
    <row r="3048" s="142" customFormat="1" ht="12.75"/>
    <row r="3049" s="142" customFormat="1" ht="12.75"/>
    <row r="3050" s="142" customFormat="1" ht="12.75"/>
    <row r="3051" s="142" customFormat="1" ht="12.75"/>
    <row r="3052" s="142" customFormat="1" ht="12.75"/>
    <row r="3053" s="142" customFormat="1" ht="12.75"/>
    <row r="3054" s="142" customFormat="1" ht="12.75"/>
    <row r="3055" s="142" customFormat="1" ht="12.75"/>
    <row r="3056" s="142" customFormat="1" ht="12.75"/>
    <row r="3057" s="142" customFormat="1" ht="12.75"/>
    <row r="3058" s="142" customFormat="1" ht="12.75"/>
    <row r="3059" s="142" customFormat="1" ht="12.75"/>
    <row r="3060" s="142" customFormat="1" ht="12.75"/>
    <row r="3061" s="142" customFormat="1" ht="12.75"/>
    <row r="3062" s="142" customFormat="1" ht="12.75"/>
    <row r="3063" s="142" customFormat="1" ht="12.75"/>
    <row r="3064" s="142" customFormat="1" ht="12.75"/>
    <row r="3065" s="142" customFormat="1" ht="12.75"/>
    <row r="3066" s="142" customFormat="1" ht="12.75"/>
    <row r="3067" s="142" customFormat="1" ht="12.75"/>
    <row r="3068" s="142" customFormat="1" ht="12.75"/>
    <row r="3069" s="142" customFormat="1" ht="12.75"/>
    <row r="3070" s="142" customFormat="1" ht="12.75"/>
    <row r="3071" s="142" customFormat="1" ht="12.75"/>
    <row r="3072" s="142" customFormat="1" ht="12.75"/>
    <row r="3073" s="142" customFormat="1" ht="12.75"/>
    <row r="3074" s="142" customFormat="1" ht="12.75"/>
    <row r="3075" s="142" customFormat="1" ht="12.75"/>
    <row r="3076" s="142" customFormat="1" ht="12.75"/>
    <row r="3077" s="142" customFormat="1" ht="12.75"/>
    <row r="3078" s="142" customFormat="1" ht="12.75"/>
    <row r="3079" s="142" customFormat="1" ht="12.75"/>
    <row r="3080" s="142" customFormat="1" ht="12.75"/>
    <row r="3081" s="142" customFormat="1" ht="12.75"/>
    <row r="3082" s="142" customFormat="1" ht="12.75"/>
    <row r="3083" s="142" customFormat="1" ht="12.75"/>
    <row r="3084" s="142" customFormat="1" ht="12.75"/>
    <row r="3085" s="142" customFormat="1" ht="12.75"/>
    <row r="3086" s="142" customFormat="1" ht="12.75"/>
    <row r="3087" s="142" customFormat="1" ht="12.75"/>
    <row r="3088" s="142" customFormat="1" ht="12.75"/>
    <row r="3089" s="142" customFormat="1" ht="12.75"/>
    <row r="3090" s="142" customFormat="1" ht="12.75"/>
    <row r="3091" s="142" customFormat="1" ht="12.75"/>
    <row r="3092" s="142" customFormat="1" ht="12.75"/>
    <row r="3093" s="142" customFormat="1" ht="12.75"/>
    <row r="3094" s="142" customFormat="1" ht="12.75"/>
    <row r="3095" s="142" customFormat="1" ht="12.75"/>
    <row r="3096" s="142" customFormat="1" ht="12.75"/>
    <row r="3097" s="142" customFormat="1" ht="12.75"/>
    <row r="3098" s="142" customFormat="1" ht="12.75"/>
    <row r="3099" s="142" customFormat="1" ht="12.75"/>
    <row r="3100" s="142" customFormat="1" ht="12.75"/>
    <row r="3101" s="142" customFormat="1" ht="12.75"/>
    <row r="3102" s="142" customFormat="1" ht="12.75"/>
    <row r="3103" s="142" customFormat="1" ht="12.75"/>
    <row r="3104" s="142" customFormat="1" ht="12.75"/>
    <row r="3105" s="142" customFormat="1" ht="12.75"/>
    <row r="3106" s="142" customFormat="1" ht="12.75"/>
    <row r="3107" s="142" customFormat="1" ht="12.75"/>
    <row r="3108" s="142" customFormat="1" ht="12.75"/>
    <row r="3109" s="142" customFormat="1" ht="12.75"/>
    <row r="3110" s="142" customFormat="1" ht="12.75"/>
    <row r="3111" s="142" customFormat="1" ht="12.75"/>
    <row r="3112" s="142" customFormat="1" ht="12.75"/>
    <row r="3113" s="142" customFormat="1" ht="12.75"/>
    <row r="3114" s="142" customFormat="1" ht="12.75"/>
    <row r="3115" s="142" customFormat="1" ht="12.75"/>
    <row r="3116" s="142" customFormat="1" ht="12.75"/>
    <row r="3117" s="142" customFormat="1" ht="12.75"/>
    <row r="3118" s="142" customFormat="1" ht="12.75"/>
    <row r="3119" s="142" customFormat="1" ht="12.75"/>
    <row r="3120" s="142" customFormat="1" ht="12.75"/>
    <row r="3121" s="142" customFormat="1" ht="12.75"/>
    <row r="3122" s="142" customFormat="1" ht="12.75"/>
    <row r="3123" s="142" customFormat="1" ht="12.75"/>
    <row r="3124" s="142" customFormat="1" ht="12.75"/>
    <row r="3125" s="142" customFormat="1" ht="12.75"/>
    <row r="3126" s="142" customFormat="1" ht="12.75"/>
    <row r="3127" s="142" customFormat="1" ht="12.75"/>
    <row r="3128" s="142" customFormat="1" ht="12.75"/>
    <row r="3129" s="142" customFormat="1" ht="12.75"/>
    <row r="3130" s="142" customFormat="1" ht="12.75"/>
    <row r="3131" s="142" customFormat="1" ht="12.75"/>
    <row r="3132" s="142" customFormat="1" ht="12.75"/>
    <row r="3133" s="142" customFormat="1" ht="12.75"/>
    <row r="3134" s="142" customFormat="1" ht="12.75"/>
    <row r="3135" s="142" customFormat="1" ht="12.75"/>
    <row r="3136" s="142" customFormat="1" ht="12.75"/>
    <row r="3137" s="142" customFormat="1" ht="12.75"/>
    <row r="3138" s="142" customFormat="1" ht="12.75"/>
    <row r="3139" s="142" customFormat="1" ht="12.75"/>
    <row r="3140" s="142" customFormat="1" ht="12.75"/>
    <row r="3141" s="142" customFormat="1" ht="12.75"/>
    <row r="3142" s="142" customFormat="1" ht="12.75"/>
    <row r="3143" s="142" customFormat="1" ht="12.75"/>
    <row r="3144" s="142" customFormat="1" ht="12.75"/>
    <row r="3145" s="142" customFormat="1" ht="12.75"/>
    <row r="3146" s="142" customFormat="1" ht="12.75"/>
    <row r="3147" s="142" customFormat="1" ht="12.75"/>
    <row r="3148" s="142" customFormat="1" ht="12.75"/>
    <row r="3149" s="142" customFormat="1" ht="12.75"/>
    <row r="3150" s="142" customFormat="1" ht="12.75"/>
    <row r="3151" s="142" customFormat="1" ht="12.75"/>
    <row r="3152" s="142" customFormat="1" ht="12.75"/>
    <row r="3153" s="142" customFormat="1" ht="12.75"/>
    <row r="3154" s="142" customFormat="1" ht="12.75"/>
    <row r="3155" s="142" customFormat="1" ht="12.75"/>
    <row r="3156" s="142" customFormat="1" ht="12.75"/>
    <row r="3157" s="142" customFormat="1" ht="12.75"/>
    <row r="3158" s="142" customFormat="1" ht="12.75"/>
    <row r="3159" s="142" customFormat="1" ht="12.75"/>
    <row r="3160" s="142" customFormat="1" ht="12.75"/>
    <row r="3161" s="142" customFormat="1" ht="12.75"/>
    <row r="3162" s="142" customFormat="1" ht="12.75"/>
    <row r="3163" s="142" customFormat="1" ht="12.75"/>
    <row r="3164" s="142" customFormat="1" ht="12.75"/>
    <row r="3165" s="142" customFormat="1" ht="12.75"/>
    <row r="3166" s="142" customFormat="1" ht="12.75"/>
    <row r="3167" s="142" customFormat="1" ht="12.75"/>
    <row r="3168" s="142" customFormat="1" ht="12.75"/>
    <row r="3169" s="142" customFormat="1" ht="12.75"/>
    <row r="3170" s="142" customFormat="1" ht="12.75"/>
    <row r="3171" s="142" customFormat="1" ht="12.75"/>
    <row r="3172" s="142" customFormat="1" ht="12.75"/>
    <row r="3173" s="142" customFormat="1" ht="12.75"/>
    <row r="3174" s="142" customFormat="1" ht="12.75"/>
    <row r="3175" s="142" customFormat="1" ht="12.75"/>
    <row r="3176" s="142" customFormat="1" ht="12.75"/>
    <row r="3177" s="142" customFormat="1" ht="12.75"/>
    <row r="3178" s="142" customFormat="1" ht="12.75"/>
    <row r="3179" s="142" customFormat="1" ht="12.75"/>
    <row r="3180" s="142" customFormat="1" ht="12.75"/>
    <row r="3181" s="142" customFormat="1" ht="12.75"/>
    <row r="3182" s="142" customFormat="1" ht="12.75"/>
    <row r="3183" s="142" customFormat="1" ht="12.75"/>
    <row r="3184" s="142" customFormat="1" ht="12.75"/>
    <row r="3185" s="142" customFormat="1" ht="12.75"/>
    <row r="3186" s="142" customFormat="1" ht="12.75"/>
    <row r="3187" s="142" customFormat="1" ht="12.75"/>
    <row r="3188" s="142" customFormat="1" ht="12.75"/>
    <row r="3189" s="142" customFormat="1" ht="12.75"/>
    <row r="3190" s="142" customFormat="1" ht="12.75"/>
    <row r="3191" s="142" customFormat="1" ht="12.75"/>
    <row r="3192" s="142" customFormat="1" ht="12.75"/>
    <row r="3193" s="142" customFormat="1" ht="12.75"/>
    <row r="3194" s="142" customFormat="1" ht="12.75"/>
    <row r="3195" s="142" customFormat="1" ht="12.75"/>
    <row r="3196" s="142" customFormat="1" ht="12.75"/>
    <row r="3197" s="142" customFormat="1" ht="12.75"/>
    <row r="3198" s="142" customFormat="1" ht="12.75"/>
    <row r="3199" s="142" customFormat="1" ht="12.75"/>
    <row r="3200" s="142" customFormat="1" ht="12.75"/>
    <row r="3201" s="142" customFormat="1" ht="12.75"/>
    <row r="3202" s="142" customFormat="1" ht="12.75"/>
    <row r="3203" s="142" customFormat="1" ht="12.75"/>
    <row r="3204" s="142" customFormat="1" ht="12.75"/>
    <row r="3205" s="142" customFormat="1" ht="12.75"/>
    <row r="3206" s="142" customFormat="1" ht="12.75"/>
    <row r="3207" s="142" customFormat="1" ht="12.75"/>
    <row r="3208" s="142" customFormat="1" ht="12.75"/>
    <row r="3209" s="142" customFormat="1" ht="12.75"/>
    <row r="3210" s="142" customFormat="1" ht="12.75"/>
    <row r="3211" s="142" customFormat="1" ht="12.75"/>
    <row r="3212" s="142" customFormat="1" ht="12.75"/>
    <row r="3213" s="142" customFormat="1" ht="12.75"/>
    <row r="3214" s="142" customFormat="1" ht="12.75"/>
    <row r="3215" s="142" customFormat="1" ht="12.75"/>
    <row r="3216" s="142" customFormat="1" ht="12.75"/>
    <row r="3217" s="142" customFormat="1" ht="12.75"/>
    <row r="3218" s="142" customFormat="1" ht="12.75"/>
    <row r="3219" s="142" customFormat="1" ht="12.75"/>
    <row r="3220" s="142" customFormat="1" ht="12.75"/>
    <row r="3221" s="142" customFormat="1" ht="12.75"/>
    <row r="3222" s="142" customFormat="1" ht="12.75"/>
    <row r="3223" s="142" customFormat="1" ht="12.75"/>
    <row r="3224" s="142" customFormat="1" ht="12.75"/>
    <row r="3225" s="142" customFormat="1" ht="12.75"/>
    <row r="3226" s="142" customFormat="1" ht="12.75"/>
    <row r="3227" s="142" customFormat="1" ht="12.75"/>
    <row r="3228" s="142" customFormat="1" ht="12.75"/>
    <row r="3229" s="142" customFormat="1" ht="12.75"/>
    <row r="3230" s="142" customFormat="1" ht="12.75"/>
    <row r="3231" s="142" customFormat="1" ht="12.75"/>
    <row r="3232" s="142" customFormat="1" ht="12.75"/>
    <row r="3233" s="142" customFormat="1" ht="12.75"/>
    <row r="3234" s="142" customFormat="1" ht="12.75"/>
    <row r="3235" s="142" customFormat="1" ht="12.75"/>
    <row r="3236" s="142" customFormat="1" ht="12.75"/>
    <row r="3237" s="142" customFormat="1" ht="12.75"/>
    <row r="3238" s="142" customFormat="1" ht="12.75"/>
    <row r="3239" s="142" customFormat="1" ht="12.75"/>
    <row r="3240" s="142" customFormat="1" ht="12.75"/>
    <row r="3241" s="142" customFormat="1" ht="12.75"/>
    <row r="3242" s="142" customFormat="1" ht="12.75"/>
    <row r="3243" s="142" customFormat="1" ht="12.75"/>
    <row r="3244" s="142" customFormat="1" ht="12.75"/>
    <row r="3245" s="142" customFormat="1" ht="12.75"/>
    <row r="3246" s="142" customFormat="1" ht="12.75"/>
    <row r="3247" s="142" customFormat="1" ht="12.75"/>
    <row r="3248" s="142" customFormat="1" ht="12.75"/>
    <row r="3249" s="142" customFormat="1" ht="12.75"/>
    <row r="3250" s="142" customFormat="1" ht="12.75"/>
    <row r="3251" s="142" customFormat="1" ht="12.75"/>
    <row r="3252" s="142" customFormat="1" ht="12.75"/>
    <row r="3253" s="142" customFormat="1" ht="12.75"/>
    <row r="3254" s="142" customFormat="1" ht="12.75"/>
    <row r="3255" s="142" customFormat="1" ht="12.75"/>
    <row r="3256" s="142" customFormat="1" ht="12.75"/>
    <row r="3257" s="142" customFormat="1" ht="12.75"/>
    <row r="3258" s="142" customFormat="1" ht="12.75"/>
    <row r="3259" s="142" customFormat="1" ht="12.75"/>
    <row r="3260" s="142" customFormat="1" ht="12.75"/>
    <row r="3261" s="142" customFormat="1" ht="12.75"/>
    <row r="3262" s="142" customFormat="1" ht="12.75"/>
    <row r="3263" s="142" customFormat="1" ht="12.75"/>
    <row r="3264" s="142" customFormat="1" ht="12.75"/>
    <row r="3265" s="142" customFormat="1" ht="12.75"/>
    <row r="3266" s="142" customFormat="1" ht="12.75"/>
    <row r="3267" s="142" customFormat="1" ht="12.75"/>
    <row r="3268" s="142" customFormat="1" ht="12.75"/>
    <row r="3269" s="142" customFormat="1" ht="12.75"/>
    <row r="3270" s="142" customFormat="1" ht="12.75"/>
    <row r="3271" s="142" customFormat="1" ht="12.75"/>
    <row r="3272" s="142" customFormat="1" ht="12.75"/>
    <row r="3273" s="142" customFormat="1" ht="12.75"/>
    <row r="3274" s="142" customFormat="1" ht="12.75"/>
    <row r="3275" s="142" customFormat="1" ht="12.75"/>
    <row r="3276" s="142" customFormat="1" ht="12.75"/>
    <row r="3277" s="142" customFormat="1" ht="12.75"/>
    <row r="3278" s="142" customFormat="1" ht="12.75"/>
    <row r="3279" s="142" customFormat="1" ht="12.75"/>
    <row r="3280" s="142" customFormat="1" ht="12.75"/>
    <row r="3281" s="142" customFormat="1" ht="12.75"/>
    <row r="3282" s="142" customFormat="1" ht="12.75"/>
    <row r="3283" s="142" customFormat="1" ht="12.75"/>
    <row r="3284" s="142" customFormat="1" ht="12.75"/>
    <row r="3285" s="142" customFormat="1" ht="12.75"/>
    <row r="3286" s="142" customFormat="1" ht="12.75"/>
    <row r="3287" s="142" customFormat="1" ht="12.75"/>
    <row r="3288" s="142" customFormat="1" ht="12.75"/>
    <row r="3289" s="142" customFormat="1" ht="12.75"/>
    <row r="3290" s="142" customFormat="1" ht="12.75"/>
    <row r="3291" s="142" customFormat="1" ht="12.75"/>
    <row r="3292" s="142" customFormat="1" ht="12.75"/>
    <row r="3293" s="142" customFormat="1" ht="12.75"/>
    <row r="3294" s="142" customFormat="1" ht="12.75"/>
    <row r="3295" s="142" customFormat="1" ht="12.75"/>
    <row r="3296" s="142" customFormat="1" ht="12.75"/>
    <row r="3297" s="142" customFormat="1" ht="12.75"/>
    <row r="3298" s="142" customFormat="1" ht="12.75"/>
    <row r="3299" s="142" customFormat="1" ht="12.75"/>
    <row r="3300" s="142" customFormat="1" ht="12.75"/>
    <row r="3301" s="142" customFormat="1" ht="12.75"/>
    <row r="3302" s="142" customFormat="1" ht="12.75"/>
    <row r="3303" s="142" customFormat="1" ht="12.75"/>
    <row r="3304" s="142" customFormat="1" ht="12.75"/>
    <row r="3305" s="142" customFormat="1" ht="12.75"/>
    <row r="3306" s="142" customFormat="1" ht="12.75"/>
    <row r="3307" s="142" customFormat="1" ht="12.75"/>
    <row r="3308" s="142" customFormat="1" ht="12.75"/>
    <row r="3309" s="142" customFormat="1" ht="12.75"/>
    <row r="3310" s="142" customFormat="1" ht="12.75"/>
    <row r="3311" s="142" customFormat="1" ht="12.75"/>
    <row r="3312" s="142" customFormat="1" ht="12.75"/>
    <row r="3313" s="142" customFormat="1" ht="12.75"/>
    <row r="3314" s="142" customFormat="1" ht="12.75"/>
    <row r="3315" s="142" customFormat="1" ht="12.75"/>
    <row r="3316" s="142" customFormat="1" ht="12.75"/>
    <row r="3317" s="142" customFormat="1" ht="12.75"/>
    <row r="3318" s="142" customFormat="1" ht="12.75"/>
    <row r="3319" s="142" customFormat="1" ht="12.75"/>
    <row r="3320" s="142" customFormat="1" ht="12.75"/>
    <row r="3321" s="142" customFormat="1" ht="12.75"/>
    <row r="3322" s="142" customFormat="1" ht="12.75"/>
    <row r="3323" s="142" customFormat="1" ht="12.75"/>
    <row r="3324" s="142" customFormat="1" ht="12.75"/>
    <row r="3325" s="142" customFormat="1" ht="12.75"/>
    <row r="3326" s="142" customFormat="1" ht="12.75"/>
    <row r="3327" s="142" customFormat="1" ht="12.75"/>
    <row r="3328" s="142" customFormat="1" ht="12.75"/>
    <row r="3329" s="142" customFormat="1" ht="12.75"/>
    <row r="3330" s="142" customFormat="1" ht="12.75"/>
    <row r="3331" s="142" customFormat="1" ht="12.75"/>
    <row r="3332" s="142" customFormat="1" ht="12.75"/>
    <row r="3333" s="142" customFormat="1" ht="12.75"/>
    <row r="3334" s="142" customFormat="1" ht="12.75"/>
    <row r="3335" s="142" customFormat="1" ht="12.75"/>
    <row r="3336" s="142" customFormat="1" ht="12.75"/>
    <row r="3337" s="142" customFormat="1" ht="12.75"/>
    <row r="3338" s="142" customFormat="1" ht="12.75"/>
    <row r="3339" s="142" customFormat="1" ht="12.75"/>
    <row r="3340" s="142" customFormat="1" ht="12.75"/>
    <row r="3341" s="142" customFormat="1" ht="12.75"/>
    <row r="3342" s="142" customFormat="1" ht="12.75"/>
    <row r="3343" s="142" customFormat="1" ht="12.75"/>
    <row r="3344" s="142" customFormat="1" ht="12.75"/>
    <row r="3345" s="142" customFormat="1" ht="12.75"/>
    <row r="3346" s="142" customFormat="1" ht="12.75"/>
    <row r="3347" s="142" customFormat="1" ht="12.75"/>
    <row r="3348" s="142" customFormat="1" ht="12.75"/>
    <row r="3349" s="142" customFormat="1" ht="12.75"/>
    <row r="3350" s="142" customFormat="1" ht="12.75"/>
    <row r="3351" s="142" customFormat="1" ht="12.75"/>
    <row r="3352" s="142" customFormat="1" ht="12.75"/>
    <row r="3353" s="142" customFormat="1" ht="12.75"/>
    <row r="3354" s="142" customFormat="1" ht="12.75"/>
    <row r="3355" s="142" customFormat="1" ht="12.75"/>
    <row r="3356" s="142" customFormat="1" ht="12.75"/>
    <row r="3357" s="142" customFormat="1" ht="12.75"/>
    <row r="3358" s="142" customFormat="1" ht="12.75"/>
    <row r="3359" s="142" customFormat="1" ht="12.75"/>
    <row r="3360" s="142" customFormat="1" ht="12.75"/>
    <row r="3361" s="142" customFormat="1" ht="12.75"/>
    <row r="3362" s="142" customFormat="1" ht="12.75"/>
    <row r="3363" s="142" customFormat="1" ht="12.75"/>
    <row r="3364" s="142" customFormat="1" ht="12.75"/>
    <row r="3365" s="142" customFormat="1" ht="12.75"/>
    <row r="3366" s="142" customFormat="1" ht="12.75"/>
    <row r="3367" s="142" customFormat="1" ht="12.75"/>
    <row r="3368" s="142" customFormat="1" ht="12.75"/>
    <row r="3369" s="142" customFormat="1" ht="12.75"/>
    <row r="3370" s="142" customFormat="1" ht="12.75"/>
    <row r="3371" s="142" customFormat="1" ht="12.75"/>
    <row r="3372" s="142" customFormat="1" ht="12.75"/>
    <row r="3373" s="142" customFormat="1" ht="12.75"/>
    <row r="3374" s="142" customFormat="1" ht="12.75"/>
    <row r="3375" s="142" customFormat="1" ht="12.75"/>
    <row r="3376" s="142" customFormat="1" ht="12.75"/>
    <row r="3377" s="142" customFormat="1" ht="12.75"/>
    <row r="3378" s="142" customFormat="1" ht="12.75"/>
    <row r="3379" s="142" customFormat="1" ht="12.75"/>
    <row r="3380" s="142" customFormat="1" ht="12.75"/>
    <row r="3381" s="142" customFormat="1" ht="12.75"/>
    <row r="3382" s="142" customFormat="1" ht="12.75"/>
    <row r="3383" s="142" customFormat="1" ht="12.75"/>
    <row r="3384" s="142" customFormat="1" ht="12.75"/>
    <row r="3385" s="142" customFormat="1" ht="12.75"/>
    <row r="3386" s="142" customFormat="1" ht="12.75"/>
    <row r="3387" s="142" customFormat="1" ht="12.75"/>
    <row r="3388" s="142" customFormat="1" ht="12.75"/>
    <row r="3389" s="142" customFormat="1" ht="12.75"/>
    <row r="3390" s="142" customFormat="1" ht="12.75"/>
    <row r="3391" s="142" customFormat="1" ht="12.75"/>
    <row r="3392" s="142" customFormat="1" ht="12.75"/>
    <row r="3393" s="142" customFormat="1" ht="12.75"/>
    <row r="3394" s="142" customFormat="1" ht="12.75"/>
    <row r="3395" s="142" customFormat="1" ht="12.75"/>
    <row r="3396" s="142" customFormat="1" ht="12.75"/>
    <row r="3397" s="142" customFormat="1" ht="12.75"/>
    <row r="3398" s="142" customFormat="1" ht="12.75"/>
    <row r="3399" s="142" customFormat="1" ht="12.75"/>
    <row r="3400" s="142" customFormat="1" ht="12.75"/>
    <row r="3401" s="142" customFormat="1" ht="12.75"/>
    <row r="3402" s="142" customFormat="1" ht="12.75"/>
    <row r="3403" s="142" customFormat="1" ht="12.75"/>
    <row r="3404" s="142" customFormat="1" ht="12.75"/>
    <row r="3405" s="142" customFormat="1" ht="12.75"/>
    <row r="3406" s="142" customFormat="1" ht="12.75"/>
    <row r="3407" s="142" customFormat="1" ht="12.75"/>
    <row r="3408" s="142" customFormat="1" ht="12.75"/>
    <row r="3409" s="142" customFormat="1" ht="12.75"/>
    <row r="3410" s="142" customFormat="1" ht="12.75"/>
    <row r="3411" s="142" customFormat="1" ht="12.75"/>
    <row r="3412" s="142" customFormat="1" ht="12.75"/>
    <row r="3413" s="142" customFormat="1" ht="12.75"/>
    <row r="3414" s="142" customFormat="1" ht="12.75"/>
    <row r="3415" s="142" customFormat="1" ht="12.75"/>
    <row r="3416" s="142" customFormat="1" ht="12.75"/>
    <row r="3417" s="142" customFormat="1" ht="12.75"/>
    <row r="3418" s="142" customFormat="1" ht="12.75"/>
    <row r="3419" s="142" customFormat="1" ht="12.75"/>
    <row r="3420" s="142" customFormat="1" ht="12.75"/>
    <row r="3421" s="142" customFormat="1" ht="12.75"/>
    <row r="3422" s="142" customFormat="1" ht="12.75"/>
    <row r="3423" s="142" customFormat="1" ht="12.75"/>
    <row r="3424" s="142" customFormat="1" ht="12.75"/>
    <row r="3425" s="142" customFormat="1" ht="12.75"/>
    <row r="3426" s="142" customFormat="1" ht="12.75"/>
    <row r="3427" s="142" customFormat="1" ht="12.75"/>
    <row r="3428" s="142" customFormat="1" ht="12.75"/>
    <row r="3429" s="142" customFormat="1" ht="12.75"/>
    <row r="3430" s="142" customFormat="1" ht="12.75"/>
    <row r="3431" s="142" customFormat="1" ht="12.75"/>
    <row r="3432" s="142" customFormat="1" ht="12.75"/>
    <row r="3433" s="142" customFormat="1" ht="12.75"/>
    <row r="3434" s="142" customFormat="1" ht="12.75"/>
    <row r="3435" s="142" customFormat="1" ht="12.75"/>
    <row r="3436" s="142" customFormat="1" ht="12.75"/>
    <row r="3437" s="142" customFormat="1" ht="12.75"/>
    <row r="3438" s="142" customFormat="1" ht="12.75"/>
    <row r="3439" s="142" customFormat="1" ht="12.75"/>
    <row r="3440" s="142" customFormat="1" ht="12.75"/>
    <row r="3441" s="142" customFormat="1" ht="12.75"/>
    <row r="3442" s="142" customFormat="1" ht="12.75"/>
    <row r="3443" s="142" customFormat="1" ht="12.75"/>
    <row r="3444" s="142" customFormat="1" ht="12.75"/>
    <row r="3445" s="142" customFormat="1" ht="12.75"/>
    <row r="3446" s="142" customFormat="1" ht="12.75"/>
    <row r="3447" s="142" customFormat="1" ht="12.75"/>
    <row r="3448" s="142" customFormat="1" ht="12.75"/>
    <row r="3449" s="142" customFormat="1" ht="12.75"/>
    <row r="3450" s="142" customFormat="1" ht="12.75"/>
    <row r="3451" s="142" customFormat="1" ht="12.75"/>
    <row r="3452" s="142" customFormat="1" ht="12.75"/>
    <row r="3453" s="142" customFormat="1" ht="12.75"/>
    <row r="3454" s="142" customFormat="1" ht="12.75"/>
    <row r="3455" s="142" customFormat="1" ht="12.75"/>
    <row r="3456" s="142" customFormat="1" ht="12.75"/>
    <row r="3457" s="142" customFormat="1" ht="12.75"/>
  </sheetData>
  <sheetProtection password="EF65" sheet="1" objects="1" scenarios="1"/>
  <mergeCells count="80">
    <mergeCell ref="A22:I22"/>
    <mergeCell ref="F36:G36"/>
    <mergeCell ref="F37:G37"/>
    <mergeCell ref="F38:G38"/>
    <mergeCell ref="H32:I32"/>
    <mergeCell ref="H33:I33"/>
    <mergeCell ref="H34:I34"/>
    <mergeCell ref="H35:I35"/>
    <mergeCell ref="H36:I36"/>
    <mergeCell ref="H37:I37"/>
    <mergeCell ref="H38:I38"/>
    <mergeCell ref="F32:G32"/>
    <mergeCell ref="F33:G33"/>
    <mergeCell ref="F34:G34"/>
    <mergeCell ref="F35:G35"/>
    <mergeCell ref="B28:E28"/>
    <mergeCell ref="B29:E29"/>
    <mergeCell ref="A30:I30"/>
    <mergeCell ref="H1:I1"/>
    <mergeCell ref="F1:G1"/>
    <mergeCell ref="H17:I17"/>
    <mergeCell ref="H18:I18"/>
    <mergeCell ref="H19:I19"/>
    <mergeCell ref="H20:I20"/>
    <mergeCell ref="H14:I14"/>
    <mergeCell ref="H13:I13"/>
    <mergeCell ref="H15:I15"/>
    <mergeCell ref="H16:I16"/>
    <mergeCell ref="F17:G17"/>
    <mergeCell ref="F13:G13"/>
    <mergeCell ref="F14:G14"/>
    <mergeCell ref="F15:G15"/>
    <mergeCell ref="F16:G16"/>
    <mergeCell ref="F8:G8"/>
    <mergeCell ref="F9:G9"/>
    <mergeCell ref="F10:G10"/>
    <mergeCell ref="H7:I7"/>
    <mergeCell ref="H8:I8"/>
    <mergeCell ref="H9:I9"/>
    <mergeCell ref="H10:I10"/>
    <mergeCell ref="B38:E38"/>
    <mergeCell ref="B14:E14"/>
    <mergeCell ref="A23:I23"/>
    <mergeCell ref="A24:E24"/>
    <mergeCell ref="B25:E25"/>
    <mergeCell ref="B26:E26"/>
    <mergeCell ref="B27:E27"/>
    <mergeCell ref="F18:G18"/>
    <mergeCell ref="F19:G19"/>
    <mergeCell ref="F20:G20"/>
    <mergeCell ref="A40:I40"/>
    <mergeCell ref="A21:I21"/>
    <mergeCell ref="B33:E33"/>
    <mergeCell ref="B34:E34"/>
    <mergeCell ref="A31:E32"/>
    <mergeCell ref="F31:I31"/>
    <mergeCell ref="B36:E36"/>
    <mergeCell ref="B35:E35"/>
    <mergeCell ref="A39:I39"/>
    <mergeCell ref="B37:E37"/>
    <mergeCell ref="B20:E20"/>
    <mergeCell ref="B10:E10"/>
    <mergeCell ref="A11:I11"/>
    <mergeCell ref="A1:E1"/>
    <mergeCell ref="A4:I4"/>
    <mergeCell ref="A5:I5"/>
    <mergeCell ref="B17:E17"/>
    <mergeCell ref="A2:F2"/>
    <mergeCell ref="F12:I12"/>
    <mergeCell ref="B8:E8"/>
    <mergeCell ref="A3:I3"/>
    <mergeCell ref="F7:G7"/>
    <mergeCell ref="B18:E18"/>
    <mergeCell ref="B19:E19"/>
    <mergeCell ref="B9:E9"/>
    <mergeCell ref="F6:I6"/>
    <mergeCell ref="A6:E7"/>
    <mergeCell ref="B15:E15"/>
    <mergeCell ref="B16:E16"/>
    <mergeCell ref="A12:E13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25.2.2002</dc:subject>
  <dc:creator>Martin Štěpán</dc:creator>
  <cp:keywords/>
  <dc:description/>
  <cp:lastModifiedBy>Mgr. Martin Štěpán</cp:lastModifiedBy>
  <cp:lastPrinted>2006-02-01T17:16:05Z</cp:lastPrinted>
  <dcterms:created xsi:type="dcterms:W3CDTF">2000-01-30T17:10:20Z</dcterms:created>
  <dcterms:modified xsi:type="dcterms:W3CDTF">2006-10-03T14:21:33Z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1963710700</vt:i4>
  </property>
  <property fmtid="{D5CDD505-2E9C-101B-9397-08002B2CF9AE}" pid="3" name="_EmailSubject">
    <vt:lpwstr>Pokyny</vt:lpwstr>
  </property>
  <property fmtid="{D5CDD505-2E9C-101B-9397-08002B2CF9AE}" pid="4" name="_AuthorEmail">
    <vt:lpwstr>mik@notia.cz</vt:lpwstr>
  </property>
  <property fmtid="{D5CDD505-2E9C-101B-9397-08002B2CF9AE}" pid="5" name="_AuthorEmailDisplayName">
    <vt:lpwstr>Michalis Michailidis</vt:lpwstr>
  </property>
  <property fmtid="{D5CDD505-2E9C-101B-9397-08002B2CF9AE}" pid="6" name="_ReviewingToolsShownOnce">
    <vt:lpwstr/>
  </property>
</Properties>
</file>